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3"/>
  </bookViews>
  <sheets>
    <sheet name="показатели доходов" sheetId="1" r:id="rId1"/>
    <sheet name="показатели расходов вср" sheetId="2" r:id="rId2"/>
    <sheet name="показатели расходов по разделам" sheetId="3" r:id="rId3"/>
    <sheet name="показатели дефицита" sheetId="4" r:id="rId4"/>
  </sheets>
  <definedNames>
    <definedName name="_xlnm._FilterDatabase" localSheetId="1" hidden="1">'показатели расходов вср'!$E$6:$H$173</definedName>
    <definedName name="_xlnm._FilterDatabase" localSheetId="2" hidden="1">'показатели расходов по разделам'!$E$6:$E$39</definedName>
  </definedNames>
  <calcPr fullCalcOnLoad="1"/>
</workbook>
</file>

<file path=xl/sharedStrings.xml><?xml version="1.0" encoding="utf-8"?>
<sst xmlns="http://schemas.openxmlformats.org/spreadsheetml/2006/main" count="634" uniqueCount="297">
  <si>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</si>
  <si>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</si>
  <si>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</si>
  <si>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</si>
  <si>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</si>
  <si>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</si>
  <si>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</si>
  <si>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</si>
  <si>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</si>
  <si>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</si>
  <si>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</si>
  <si>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</si>
  <si>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</si>
  <si>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</si>
  <si>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</si>
  <si>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</si>
  <si>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</si>
  <si>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</si>
  <si>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</si>
  <si>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</si>
  <si>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</si>
  <si>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</si>
  <si>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</si>
  <si>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</si>
  <si>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</si>
  <si>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</si>
  <si>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</si>
  <si>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</si>
  <si>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</si>
  <si>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</si>
  <si>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</si>
  <si>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</si>
  <si>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</si>
  <si>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</si>
  <si>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Наименование</t>
  </si>
  <si>
    <t>ГРБС</t>
  </si>
  <si>
    <t>целевой статьи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</si>
  <si>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</si>
  <si>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</si>
  <si>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</si>
  <si>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</si>
  <si>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</si>
  <si>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</si>
  <si>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</si>
  <si>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</si>
  <si>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</si>
  <si>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</si>
  <si>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</si>
  <si>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</si>
  <si>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</si>
  <si>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</si>
  <si>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</si>
  <si>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</si>
  <si>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</si>
  <si>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</si>
  <si>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</si>
  <si>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</si>
  <si>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</si>
  <si>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</si>
  <si>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</si>
  <si>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</si>
  <si>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</si>
  <si>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</si>
  <si>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</si>
  <si>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</si>
  <si>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</si>
  <si>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</si>
  <si>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</si>
  <si>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</si>
  <si>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</si>
  <si>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</si>
  <si>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</si>
  <si>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</si>
  <si>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</si>
  <si>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</si>
  <si>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</si>
  <si>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</si>
  <si>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</si>
  <si>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</si>
  <si>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</si>
  <si>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</si>
  <si>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</si>
  <si>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</si>
  <si>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</si>
  <si>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</si>
  <si>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</si>
  <si>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</si>
  <si>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</si>
  <si>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</si>
  <si>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</si>
  <si>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</si>
  <si>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0200000160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</si>
  <si>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</si>
  <si>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</si>
  <si>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</si>
  <si>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</si>
  <si>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</si>
  <si>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</si>
  <si>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0400000190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</si>
  <si>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</si>
  <si>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</si>
  <si>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</si>
  <si>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</si>
  <si>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</si>
  <si>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0500000530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</si>
  <si>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</si>
  <si>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</si>
  <si>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</si>
  <si>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</si>
  <si>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</si>
  <si>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</si>
  <si>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</si>
  <si>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</si>
  <si>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</si>
  <si>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</si>
  <si>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</si>
  <si>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</si>
  <si>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</si>
  <si>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</si>
  <si>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</si>
  <si>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</si>
  <si>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</si>
  <si>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</si>
  <si>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</si>
  <si>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</si>
  <si>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</si>
  <si>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</si>
  <si>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</si>
  <si>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</si>
  <si>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</si>
  <si>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</si>
  <si>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</si>
  <si>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</si>
  <si>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</si>
  <si>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</si>
  <si>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</si>
  <si>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</si>
  <si>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</si>
  <si>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9920000010</t>
  </si>
  <si>
    <t>9920000020</t>
  </si>
  <si>
    <t>9920000021</t>
  </si>
  <si>
    <t>9920000030</t>
  </si>
  <si>
    <t>9920000071</t>
  </si>
  <si>
    <t>9920000440</t>
  </si>
  <si>
    <t>9920000180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</si>
  <si>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</si>
  <si>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9920000040</t>
  </si>
  <si>
    <t>99200G0850</t>
  </si>
  <si>
    <t>9920000060</t>
  </si>
  <si>
    <t>9920000070</t>
  </si>
  <si>
    <t>9920000073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</si>
  <si>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</si>
  <si>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</si>
  <si>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99200G0100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</si>
  <si>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</si>
  <si>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9950000490</t>
  </si>
  <si>
    <t>Расходы на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</si>
  <si>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9950000080</t>
  </si>
  <si>
    <t>9950000090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</si>
  <si>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</si>
  <si>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9950000100</t>
  </si>
  <si>
    <t>Расходы на участие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</si>
  <si>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9950000110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</si>
  <si>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</si>
  <si>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9930000461</t>
  </si>
  <si>
    <t>Расходы на осуществление благоустройства территории муниципального образования</t>
  </si>
  <si>
    <t>9950000131</t>
  </si>
  <si>
    <t>Расходы на осуществление работ в сфере озеленения территории зеленых насаждений общего пользования местного значения</t>
  </si>
  <si>
    <t>9950000151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</si>
  <si>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</si>
  <si>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Расходы на организацию и проведение досуговых мероприятий для жителей муниципального образования город Петергоф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</si>
  <si>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</si>
  <si>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на организацию и проведение мероприятий по сохранению и развитию местных традиций и обрядов</t>
  </si>
  <si>
    <t>99200G0860</t>
  </si>
  <si>
    <t>99200G0870</t>
  </si>
  <si>
    <t>вид              расходов (группа)</t>
  </si>
  <si>
    <t>раздела,              подраздела</t>
  </si>
  <si>
    <t>Итого расходов: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</si>
  <si>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</si>
  <si>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</si>
  <si>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</si>
  <si>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</si>
  <si>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</si>
  <si>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</si>
  <si>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</si>
  <si>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</si>
  <si>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</si>
  <si>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</si>
  <si>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</si>
  <si>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</si>
  <si>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</si>
  <si>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</si>
  <si>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</si>
  <si>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</si>
  <si>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</si>
  <si>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</si>
  <si>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</si>
  <si>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</si>
  <si>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</si>
  <si>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на реализацию мероприятий по профилактике правонарушений по МП «Безопасный город»</t>
  </si>
  <si>
    <t>0100000510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</si>
  <si>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</si>
  <si>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0100000520</t>
  </si>
  <si>
    <t>02000SP001</t>
  </si>
  <si>
    <t>02000SP002</t>
  </si>
  <si>
    <t>Исполнение судебных актов судебных органов</t>
  </si>
  <si>
    <t>9920000079</t>
  </si>
  <si>
    <t>9950000167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</si>
  <si>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</si>
  <si>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</si>
  <si>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</si>
  <si>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</si>
  <si>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 xml:space="preserve">000 2 02 29999 03 0000 150
</t>
  </si>
  <si>
    <t>Прочие субсидии бюджетам внутригородских муниципальных образований городов федерального значения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</si>
  <si>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</si>
  <si>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</si>
  <si>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</si>
  <si>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</si>
  <si>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</si>
  <si>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0605</t>
  </si>
  <si>
    <t>0600</t>
  </si>
  <si>
    <t xml:space="preserve">Другие вопросы в области охраны окружающей среды
</t>
  </si>
  <si>
    <t>Расходы на реализацию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</si>
  <si>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99500 00170</t>
  </si>
  <si>
    <t>Расходы на размещение, содержание, включая ремонт элементов благоустройства на территории муниципального образования</t>
  </si>
  <si>
    <t>9950000132</t>
  </si>
  <si>
    <t>02000MР001</t>
  </si>
  <si>
    <t>02000MР002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</si>
  <si>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</si>
  <si>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</si>
  <si>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</si>
  <si>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</si>
  <si>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</si>
  <si>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</si>
  <si>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</si>
  <si>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</si>
  <si>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</si>
  <si>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</si>
  <si>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</si>
  <si>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</si>
  <si>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</si>
  <si>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</si>
  <si>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</si>
  <si>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</si>
  <si>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</si>
  <si>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</si>
  <si>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984 1 14 02033 03 0000 440</t>
  </si>
  <si>
    <t>000 1 16 00000 00 0000 000</t>
  </si>
  <si>
    <t>ШТРАФЫ, САНКЦИИ, ВОЗМЕЩЕНИЕ УЩЕРБА</t>
  </si>
  <si>
    <t>000 1 16 07000 00 0000 140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</si>
  <si>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</si>
  <si>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</si>
  <si>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</si>
  <si>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</si>
  <si>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на внутриквартальных территориях муниципального образования
</t>
  </si>
  <si>
    <t>9920000162</t>
  </si>
  <si>
    <t xml:space="preserve">ОХРАНА ОКРУЖАЮЩЕЙ СРЕДЫ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</si>
  <si>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</si>
  <si>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984 1 16 07010 03 0000 140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</si>
  <si>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 заказчиком)</t>
  </si>
  <si>
    <t xml:space="preserve">000 1 16 07010 00 0000 140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</si>
  <si>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</si>
  <si>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Денежные взыскания, налагаемые в возмещение ущерба, причиненного в
результате незаконного или нецелевого использования бюджетных средств
(в части бюджетов внутригородских муниципальных образований городов
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</si>
  <si>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</si>
  <si>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000 1 16 10100 00 0000 140 </t>
  </si>
  <si>
    <t>Платежи в целях возмещения причиненного ущерба (убытков)</t>
  </si>
  <si>
    <t xml:space="preserve">                                                                                                                        000 1 16 10000 00 0000 140
</t>
  </si>
  <si>
    <t>Показатели доходов местного бюджета</t>
  </si>
  <si>
    <t xml:space="preserve"> Утверждено на 2023 год, тыс.руб.</t>
  </si>
  <si>
    <t>Исполнено на отчетную дату, тыс.руб.</t>
  </si>
  <si>
    <t xml:space="preserve"> % исполнения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</si>
  <si>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</si>
  <si>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</si>
  <si>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</si>
  <si>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</si>
  <si>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984 1 16 10100 03 0000 140</t>
  </si>
  <si>
    <t>Показатели расходов местного бюджета муниципального образования город Петергоф за 2023 год по ведомственной структуре расходов</t>
  </si>
  <si>
    <t>Утверждено на 2023 год, тыс.руб.</t>
  </si>
  <si>
    <t>% исполнения</t>
  </si>
  <si>
    <t>Показатели расходов бюджета муниципального образования город Петергоф за 2023 год по разделам, подразделам классификации расходов</t>
  </si>
  <si>
    <t>Утверждено на 2023 год, тыс. руб.</t>
  </si>
  <si>
    <t>Приложение № 4 к Решению МС МО г.Петергоф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</si>
  <si>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</si>
  <si>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</si>
  <si>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</si>
  <si>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</si>
  <si>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</si>
  <si>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ИТОГО ИСТОЧНИКОВ ФИНАНСИРОВАНИЯ ДЕФИЦИТА БЮДЖЕТА</t>
  </si>
  <si>
    <t>Утверждено на 2022 год, тыс.руб.</t>
  </si>
  <si>
    <t>муниципального образования город Петергоф за 2023 год</t>
  </si>
  <si>
    <t>Код раздела подраздела</t>
  </si>
  <si>
    <t>муниципального образования город Петергоф за 2023 год по кодам классификации доходов бюджетов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</si>
  <si>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</si>
  <si>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Приложение №1 к Решению МС МО г.Петергоф от 25.04.2024 №16</t>
  </si>
  <si>
    <t>Приложение №2 к Решению МС МО г.Петергоф от 25.04.2024 № 16</t>
  </si>
  <si>
    <t>Приложение №3 к Решению МС МО г.Петергоф от 25.04.2024 №16</t>
  </si>
  <si>
    <t>от 25.04.2024 №16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</si>
</sst>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9" fillId="0" borderId="10" xfId="0" applyNumberFormat="1" applyFont="1" applyBorder="1" applyAlignment="1">
      <alignment/>
    </xf>
    <xf numFmtId="174" fontId="6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6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2" fillId="33" borderId="10" xfId="0" applyNumberFormat="1" applyFont="1" applyFill="1" applyBorder="1" applyAlignment="1">
      <alignment horizontal="right" wrapText="1"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6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4" fillId="33" borderId="11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3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3" fillId="33" borderId="11" xfId="0" applyFont="1" applyFill="1" applyBorder="1" applyAlignment="1">
      <alignment horizontal="right"/>
    </xf>
    <xf numFmtId="49" fontId="63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7" fillId="33" borderId="10" xfId="0" applyNumberFormat="1" applyFont="1" applyFill="1" applyBorder="1" applyAlignment="1">
      <alignment wrapText="1"/>
    </xf>
    <xf numFmtId="174" fontId="14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 wrapText="1" shrinkToFit="1"/>
    </xf>
    <xf numFmtId="0" fontId="9" fillId="33" borderId="0" xfId="0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justify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vertical="justify" wrapText="1"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justify" wrapText="1"/>
    </xf>
    <xf numFmtId="0" fontId="6" fillId="0" borderId="12" xfId="0" applyFont="1" applyBorder="1" applyAlignment="1">
      <alignment vertical="justify" wrapText="1"/>
    </xf>
    <xf numFmtId="0" fontId="8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justify" wrapText="1"/>
    </xf>
    <xf numFmtId="0" fontId="7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justify" wrapText="1"/>
    </xf>
    <xf numFmtId="0" fontId="59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justify" wrapText="1"/>
    </xf>
    <xf numFmtId="174" fontId="11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 horizontal="left"/>
    </xf>
    <xf numFmtId="174" fontId="65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75" fontId="9" fillId="33" borderId="10" xfId="0" applyNumberFormat="1" applyFont="1" applyFill="1" applyBorder="1" applyAlignment="1">
      <alignment/>
    </xf>
    <xf numFmtId="175" fontId="9" fillId="0" borderId="10" xfId="0" applyNumberFormat="1" applyFont="1" applyBorder="1" applyAlignment="1">
      <alignment/>
    </xf>
    <xf numFmtId="175" fontId="10" fillId="33" borderId="10" xfId="0" applyNumberFormat="1" applyFont="1" applyFill="1" applyBorder="1" applyAlignment="1">
      <alignment/>
    </xf>
    <xf numFmtId="175" fontId="11" fillId="33" borderId="10" xfId="0" applyNumberFormat="1" applyFont="1" applyFill="1" applyBorder="1" applyAlignment="1">
      <alignment/>
    </xf>
    <xf numFmtId="10" fontId="10" fillId="33" borderId="10" xfId="0" applyNumberFormat="1" applyFont="1" applyFill="1" applyBorder="1" applyAlignment="1">
      <alignment/>
    </xf>
    <xf numFmtId="175" fontId="14" fillId="33" borderId="10" xfId="0" applyNumberFormat="1" applyFont="1" applyFill="1" applyBorder="1" applyAlignment="1">
      <alignment/>
    </xf>
    <xf numFmtId="174" fontId="13" fillId="33" borderId="10" xfId="0" applyNumberFormat="1" applyFont="1" applyFill="1" applyBorder="1" applyAlignment="1">
      <alignment/>
    </xf>
    <xf numFmtId="10" fontId="14" fillId="33" borderId="10" xfId="0" applyNumberFormat="1" applyFont="1" applyFill="1" applyBorder="1" applyAlignment="1">
      <alignment/>
    </xf>
    <xf numFmtId="175" fontId="14" fillId="33" borderId="10" xfId="0" applyNumberFormat="1" applyFont="1" applyFill="1" applyBorder="1" applyAlignment="1">
      <alignment horizontal="right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left" vertical="top" wrapText="1"/>
    </xf>
    <xf numFmtId="174" fontId="64" fillId="0" borderId="10" xfId="0" applyNumberFormat="1" applyFont="1" applyBorder="1" applyAlignment="1">
      <alignment horizontal="right" wrapText="1"/>
    </xf>
    <xf numFmtId="0" fontId="64" fillId="0" borderId="10" xfId="0" applyFont="1" applyBorder="1" applyAlignment="1">
      <alignment vertical="top" wrapText="1"/>
    </xf>
    <xf numFmtId="174" fontId="14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 vertical="top" wrapText="1"/>
    </xf>
    <xf numFmtId="174" fontId="6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 horizontal="right" wrapText="1"/>
    </xf>
    <xf numFmtId="0" fontId="66" fillId="0" borderId="0" xfId="0" applyFont="1" applyAlignment="1">
      <alignment/>
    </xf>
    <xf numFmtId="14" fontId="3" fillId="0" borderId="0" xfId="0" applyNumberFormat="1" applyFont="1" applyAlignment="1">
      <alignment/>
    </xf>
    <xf numFmtId="10" fontId="14" fillId="0" borderId="10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181" fontId="64" fillId="0" borderId="10" xfId="0" applyNumberFormat="1" applyFont="1" applyBorder="1" applyAlignment="1">
      <alignment horizontal="right" wrapText="1"/>
    </xf>
    <xf numFmtId="181" fontId="17" fillId="33" borderId="10" xfId="0" applyNumberFormat="1" applyFont="1" applyFill="1" applyBorder="1" applyAlignment="1">
      <alignment horizontal="right" wrapText="1"/>
    </xf>
    <xf numFmtId="10" fontId="14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justify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vertical="top" wrapText="1"/>
    </xf>
    <xf numFmtId="0" fontId="10" fillId="33" borderId="0" xfId="0" applyFont="1" applyFill="1" applyAlignment="1">
      <alignment horizontal="center" vertical="center" wrapText="1" shrinkToFit="1"/>
    </xf>
    <xf numFmtId="0" fontId="64" fillId="33" borderId="13" xfId="0" applyFont="1" applyFill="1" applyBorder="1" applyAlignment="1">
      <alignment vertical="top" wrapText="1"/>
    </xf>
    <xf numFmtId="0" fontId="64" fillId="33" borderId="14" xfId="0" applyFont="1" applyFill="1" applyBorder="1" applyAlignment="1">
      <alignment vertical="top" wrapText="1"/>
    </xf>
    <xf numFmtId="0" fontId="64" fillId="33" borderId="15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63" fillId="33" borderId="14" xfId="0" applyFont="1" applyFill="1" applyBorder="1" applyAlignment="1">
      <alignment vertical="top" wrapText="1"/>
    </xf>
    <xf numFmtId="0" fontId="63" fillId="33" borderId="15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63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0" fontId="3" fillId="33" borderId="15" xfId="0" applyFont="1" applyFill="1" applyBorder="1" applyAlignment="1">
      <alignment horizontal="center" vertical="justify"/>
    </xf>
    <xf numFmtId="174" fontId="3" fillId="33" borderId="12" xfId="0" applyNumberFormat="1" applyFont="1" applyFill="1" applyBorder="1" applyAlignment="1">
      <alignment horizontal="center" vertical="center" wrapText="1" shrinkToFit="1"/>
    </xf>
    <xf numFmtId="0" fontId="63" fillId="33" borderId="1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top" wrapText="1"/>
    </xf>
    <xf numFmtId="0" fontId="63" fillId="33" borderId="13" xfId="0" applyFont="1" applyFill="1" applyBorder="1" applyAlignment="1">
      <alignment vertical="top" wrapText="1"/>
    </xf>
    <xf numFmtId="0" fontId="67" fillId="33" borderId="14" xfId="0" applyFont="1" applyFill="1" applyBorder="1" applyAlignment="1">
      <alignment vertical="top" wrapText="1"/>
    </xf>
    <xf numFmtId="0" fontId="67" fillId="33" borderId="15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7" fillId="33" borderId="15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16" fillId="33" borderId="15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/>
    </xf>
    <xf numFmtId="0" fontId="15" fillId="33" borderId="13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0" fontId="15" fillId="33" borderId="15" xfId="0" applyFont="1" applyFill="1" applyBorder="1" applyAlignment="1">
      <alignment vertical="top" wrapText="1" shrinkToFit="1"/>
    </xf>
    <xf numFmtId="0" fontId="9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 vertical="justify"/>
    </xf>
    <xf numFmtId="0" fontId="3" fillId="33" borderId="11" xfId="0" applyFont="1" applyFill="1" applyBorder="1" applyAlignment="1">
      <alignment horizontal="center" vertical="justify"/>
    </xf>
    <xf numFmtId="0" fontId="64" fillId="0" borderId="0" xfId="0" applyFont="1" applyAlignment="1">
      <alignment horizontal="center"/>
    </xf>
    <xf numFmtId="0" fontId="0" fillId="0" borderId="0" xfId="0" applyAlignment="1">
      <alignment/>
    </xf>
    <xf numFmtId="10" fontId="18" fillId="0" borderId="12" xfId="0" applyNumberFormat="1" applyFont="1" applyBorder="1" applyAlignment="1">
      <alignment horizontal="right"/>
    </xf>
    <xf numFmtId="10" fontId="18" fillId="0" borderId="11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vertical="justify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8" fillId="0" borderId="10" xfId="0" applyFont="1" applyBorder="1" applyAlignment="1">
      <alignment vertical="top" wrapText="1"/>
    </xf>
    <xf numFmtId="181" fontId="68" fillId="0" borderId="10" xfId="0" applyNumberFormat="1" applyFont="1" applyBorder="1" applyAlignment="1">
      <alignment horizontal="right" wrapText="1"/>
    </xf>
    <xf numFmtId="181" fontId="19" fillId="33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zoomScale="70" zoomScaleNormal="70" zoomScalePageLayoutView="0" workbookViewId="0" topLeftCell="A3">
      <selection activeCell="B5" sqref="B5:F5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47.140625" style="1" customWidth="1"/>
    <col min="4" max="4" width="10.8515625" style="1" customWidth="1"/>
    <col min="5" max="5" width="11.8515625" style="1" customWidth="1"/>
    <col min="6" max="6" width="11.28125" style="1" customWidth="1"/>
    <col min="7" max="7" width="15.421875" style="1" customWidth="1"/>
    <col min="8" max="16384" width="9.140625" style="1" customWidth="1"/>
  </cols>
  <sheetData>
    <row r="1" ht="15" customHeight="1" hidden="1">
      <c r="D1" s="2"/>
    </row>
    <row r="2" spans="3:4" ht="3" customHeight="1" hidden="1">
      <c r="C2" s="149" t="s">
        <v>0</v>
      </c>
      <c r="D2" s="150"/>
    </row>
    <row r="3" spans="2:6" ht="15.75" customHeight="1">
      <c r="B3" s="1" t="s">
        <v>0</v>
      </c>
      <c r="C3" s="156" t="s">
        <v>293</v>
      </c>
      <c r="D3" s="156"/>
      <c r="E3" s="156"/>
      <c r="F3" s="156"/>
    </row>
    <row r="4" spans="3:6" ht="15.75" customHeight="1">
      <c r="C4" s="122"/>
      <c r="D4" s="122"/>
      <c r="E4" s="122"/>
      <c r="F4" s="122"/>
    </row>
    <row r="5" spans="2:6" s="4" customFormat="1" ht="15">
      <c r="B5" s="158" t="s">
        <v>267</v>
      </c>
      <c r="C5" s="158"/>
      <c r="D5" s="158"/>
      <c r="E5" s="158"/>
      <c r="F5" s="158"/>
    </row>
    <row r="6" spans="2:6" s="4" customFormat="1" ht="15">
      <c r="B6" s="157" t="s">
        <v>291</v>
      </c>
      <c r="C6" s="157"/>
      <c r="D6" s="157"/>
      <c r="E6" s="157"/>
      <c r="F6" s="157"/>
    </row>
    <row r="7" spans="2:6" s="4" customFormat="1" ht="15">
      <c r="B7" s="157"/>
      <c r="C7" s="157"/>
      <c r="D7" s="157"/>
      <c r="E7" s="3"/>
      <c r="F7" s="3"/>
    </row>
    <row r="8" spans="2:6" s="4" customFormat="1" ht="14.25" customHeight="1">
      <c r="B8" s="155" t="s">
        <v>9</v>
      </c>
      <c r="C8" s="154" t="s">
        <v>10</v>
      </c>
      <c r="D8" s="153" t="s">
        <v>268</v>
      </c>
      <c r="E8" s="159" t="s">
        <v>269</v>
      </c>
      <c r="F8" s="159" t="s">
        <v>270</v>
      </c>
    </row>
    <row r="9" spans="2:6" s="3" customFormat="1" ht="75" customHeight="1">
      <c r="B9" s="155"/>
      <c r="C9" s="154"/>
      <c r="D9" s="153"/>
      <c r="E9" s="160"/>
      <c r="F9" s="160"/>
    </row>
    <row r="10" spans="2:6" s="8" customFormat="1" ht="18" customHeight="1">
      <c r="B10" s="5" t="s">
        <v>11</v>
      </c>
      <c r="C10" s="6" t="s">
        <v>12</v>
      </c>
      <c r="D10" s="7">
        <f>SUM(D11+D14+D20+D24)</f>
        <v>8082.4</v>
      </c>
      <c r="E10" s="7">
        <f>SUM(E11+E17+E20+E24)</f>
        <v>8479.8</v>
      </c>
      <c r="F10" s="125">
        <f aca="true" t="shared" si="0" ref="F10:F50">SUM(E10/D10)</f>
        <v>1.0491685637929327</v>
      </c>
    </row>
    <row r="11" spans="2:6" s="8" customFormat="1" ht="16.5" customHeight="1">
      <c r="B11" s="5" t="s">
        <v>24</v>
      </c>
      <c r="C11" s="6" t="s">
        <v>25</v>
      </c>
      <c r="D11" s="9">
        <f>SUM(D12)</f>
        <v>7084</v>
      </c>
      <c r="E11" s="9">
        <f>SUM(E12)</f>
        <v>7441.1</v>
      </c>
      <c r="F11" s="125">
        <f t="shared" si="0"/>
        <v>1.0504093732354602</v>
      </c>
    </row>
    <row r="12" spans="2:6" s="11" customFormat="1" ht="17.25" customHeight="1">
      <c r="B12" s="33" t="s">
        <v>26</v>
      </c>
      <c r="C12" s="34" t="s">
        <v>27</v>
      </c>
      <c r="D12" s="10">
        <f>SUM(D13)</f>
        <v>7084</v>
      </c>
      <c r="E12" s="10">
        <f>SUM(E13)</f>
        <v>7441.1</v>
      </c>
      <c r="F12" s="126">
        <f t="shared" si="0"/>
        <v>1.0504093732354602</v>
      </c>
    </row>
    <row r="13" spans="2:6" s="11" customFormat="1" ht="126" customHeight="1">
      <c r="B13" s="12" t="s">
        <v>28</v>
      </c>
      <c r="C13" s="148" t="s">
        <v>292</v>
      </c>
      <c r="D13" s="16">
        <v>7084</v>
      </c>
      <c r="E13" s="39">
        <v>7441.1</v>
      </c>
      <c r="F13" s="123">
        <f t="shared" si="0"/>
        <v>1.0504093732354602</v>
      </c>
    </row>
    <row r="14" spans="2:6" s="11" customFormat="1" ht="45.75" customHeight="1">
      <c r="B14" s="5" t="s">
        <v>228</v>
      </c>
      <c r="C14" s="20" t="s">
        <v>229</v>
      </c>
      <c r="D14" s="9">
        <f aca="true" t="shared" si="1" ref="D14:E16">SUM(D15)</f>
        <v>889.4</v>
      </c>
      <c r="E14" s="7">
        <f t="shared" si="1"/>
        <v>889.4</v>
      </c>
      <c r="F14" s="125">
        <f t="shared" si="0"/>
        <v>1</v>
      </c>
    </row>
    <row r="15" spans="2:6" s="11" customFormat="1" ht="30.75" customHeight="1">
      <c r="B15" s="100" t="s">
        <v>230</v>
      </c>
      <c r="C15" s="105" t="s">
        <v>231</v>
      </c>
      <c r="D15" s="10">
        <f t="shared" si="1"/>
        <v>889.4</v>
      </c>
      <c r="E15" s="21">
        <f t="shared" si="1"/>
        <v>889.4</v>
      </c>
      <c r="F15" s="126">
        <f t="shared" si="0"/>
        <v>1</v>
      </c>
    </row>
    <row r="16" spans="2:6" s="11" customFormat="1" ht="30.75" customHeight="1">
      <c r="B16" s="100" t="s">
        <v>232</v>
      </c>
      <c r="C16" s="52" t="s">
        <v>233</v>
      </c>
      <c r="D16" s="10">
        <f t="shared" si="1"/>
        <v>889.4</v>
      </c>
      <c r="E16" s="21">
        <f t="shared" si="1"/>
        <v>889.4</v>
      </c>
      <c r="F16" s="126">
        <f t="shared" si="0"/>
        <v>1</v>
      </c>
    </row>
    <row r="17" spans="2:6" s="11" customFormat="1" ht="46.5" customHeight="1">
      <c r="B17" s="101" t="s">
        <v>234</v>
      </c>
      <c r="C17" s="102" t="s">
        <v>235</v>
      </c>
      <c r="D17" s="13">
        <f>SUM(D18:D19)</f>
        <v>889.4</v>
      </c>
      <c r="E17" s="38">
        <f>SUM(E18:E19)</f>
        <v>889.4</v>
      </c>
      <c r="F17" s="123">
        <f t="shared" si="0"/>
        <v>1</v>
      </c>
    </row>
    <row r="18" spans="2:6" s="11" customFormat="1" ht="108.75" customHeight="1">
      <c r="B18" s="103" t="s">
        <v>236</v>
      </c>
      <c r="C18" s="104" t="s">
        <v>237</v>
      </c>
      <c r="D18" s="16">
        <v>881.4</v>
      </c>
      <c r="E18" s="39">
        <v>881.4</v>
      </c>
      <c r="F18" s="123">
        <f t="shared" si="0"/>
        <v>1</v>
      </c>
    </row>
    <row r="19" spans="2:6" s="11" customFormat="1" ht="46.5" customHeight="1">
      <c r="B19" s="106" t="s">
        <v>238</v>
      </c>
      <c r="C19" s="107" t="s">
        <v>239</v>
      </c>
      <c r="D19" s="16">
        <v>8</v>
      </c>
      <c r="E19" s="39">
        <v>8</v>
      </c>
      <c r="F19" s="123">
        <f t="shared" si="0"/>
        <v>1</v>
      </c>
    </row>
    <row r="20" spans="2:6" s="11" customFormat="1" ht="30.75" customHeight="1">
      <c r="B20" s="5" t="s">
        <v>240</v>
      </c>
      <c r="C20" s="20" t="s">
        <v>241</v>
      </c>
      <c r="D20" s="9">
        <f aca="true" t="shared" si="2" ref="D20:E22">SUM(D21)</f>
        <v>17.3</v>
      </c>
      <c r="E20" s="7">
        <f t="shared" si="2"/>
        <v>17.4</v>
      </c>
      <c r="F20" s="125">
        <f t="shared" si="0"/>
        <v>1.005780346820809</v>
      </c>
    </row>
    <row r="21" spans="2:6" s="11" customFormat="1" ht="132" customHeight="1">
      <c r="B21" s="100" t="s">
        <v>242</v>
      </c>
      <c r="C21" s="108" t="s">
        <v>243</v>
      </c>
      <c r="D21" s="10">
        <f t="shared" si="2"/>
        <v>17.3</v>
      </c>
      <c r="E21" s="21">
        <f t="shared" si="2"/>
        <v>17.4</v>
      </c>
      <c r="F21" s="126">
        <f t="shared" si="0"/>
        <v>1.005780346820809</v>
      </c>
    </row>
    <row r="22" spans="2:6" s="11" customFormat="1" ht="162.75" customHeight="1">
      <c r="B22" s="101" t="s">
        <v>244</v>
      </c>
      <c r="C22" s="102" t="s">
        <v>245</v>
      </c>
      <c r="D22" s="16">
        <f t="shared" si="2"/>
        <v>17.3</v>
      </c>
      <c r="E22" s="39">
        <f t="shared" si="2"/>
        <v>17.4</v>
      </c>
      <c r="F22" s="123">
        <f t="shared" si="0"/>
        <v>1.005780346820809</v>
      </c>
    </row>
    <row r="23" spans="2:6" s="11" customFormat="1" ht="158.25" customHeight="1">
      <c r="B23" s="109" t="s">
        <v>246</v>
      </c>
      <c r="C23" s="24" t="s">
        <v>245</v>
      </c>
      <c r="D23" s="16">
        <v>17.3</v>
      </c>
      <c r="E23" s="39">
        <v>17.4</v>
      </c>
      <c r="F23" s="123">
        <f t="shared" si="0"/>
        <v>1.005780346820809</v>
      </c>
    </row>
    <row r="24" spans="2:6" s="11" customFormat="1" ht="31.5" customHeight="1">
      <c r="B24" s="5" t="s">
        <v>247</v>
      </c>
      <c r="C24" s="20" t="s">
        <v>248</v>
      </c>
      <c r="D24" s="9">
        <f>SUM(D25+D30)</f>
        <v>91.69999999999999</v>
      </c>
      <c r="E24" s="7">
        <f>SUM(E25+E30)</f>
        <v>131.9</v>
      </c>
      <c r="F24" s="125">
        <f t="shared" si="0"/>
        <v>1.438386041439477</v>
      </c>
    </row>
    <row r="25" spans="2:6" s="11" customFormat="1" ht="180.75" customHeight="1">
      <c r="B25" s="100" t="s">
        <v>249</v>
      </c>
      <c r="C25" s="49" t="s">
        <v>257</v>
      </c>
      <c r="D25" s="10">
        <f>SUM(D28+D26)</f>
        <v>86.89999999999999</v>
      </c>
      <c r="E25" s="21">
        <f>SUM(E28+E26)</f>
        <v>125.6</v>
      </c>
      <c r="F25" s="126">
        <f t="shared" si="0"/>
        <v>1.4453394706559264</v>
      </c>
    </row>
    <row r="26" spans="2:6" s="11" customFormat="1" ht="84" customHeight="1">
      <c r="B26" s="110" t="s">
        <v>260</v>
      </c>
      <c r="C26" s="111" t="s">
        <v>261</v>
      </c>
      <c r="D26" s="9">
        <f>SUM(D27)</f>
        <v>68.6</v>
      </c>
      <c r="E26" s="7">
        <f>SUM(E27)</f>
        <v>87.2</v>
      </c>
      <c r="F26" s="125">
        <f t="shared" si="0"/>
        <v>1.271137026239067</v>
      </c>
    </row>
    <row r="27" spans="2:6" s="11" customFormat="1" ht="141" customHeight="1">
      <c r="B27" s="112" t="s">
        <v>258</v>
      </c>
      <c r="C27" s="35" t="s">
        <v>259</v>
      </c>
      <c r="D27" s="16">
        <v>68.6</v>
      </c>
      <c r="E27" s="39">
        <v>87.2</v>
      </c>
      <c r="F27" s="123">
        <f t="shared" si="0"/>
        <v>1.271137026239067</v>
      </c>
    </row>
    <row r="28" spans="2:6" s="11" customFormat="1" ht="123.75" customHeight="1">
      <c r="B28" s="110" t="s">
        <v>250</v>
      </c>
      <c r="C28" s="111" t="s">
        <v>251</v>
      </c>
      <c r="D28" s="9">
        <f>SUM(D29)</f>
        <v>18.3</v>
      </c>
      <c r="E28" s="7">
        <f>SUM(E29)</f>
        <v>38.4</v>
      </c>
      <c r="F28" s="125">
        <f t="shared" si="0"/>
        <v>2.0983606557377046</v>
      </c>
    </row>
    <row r="29" spans="2:6" s="11" customFormat="1" ht="108.75" customHeight="1">
      <c r="B29" s="112" t="s">
        <v>252</v>
      </c>
      <c r="C29" s="107" t="s">
        <v>253</v>
      </c>
      <c r="D29" s="16">
        <v>18.3</v>
      </c>
      <c r="E29" s="39">
        <v>38.4</v>
      </c>
      <c r="F29" s="123">
        <f t="shared" si="0"/>
        <v>2.0983606557377046</v>
      </c>
    </row>
    <row r="30" spans="2:6" s="11" customFormat="1" ht="32.25" customHeight="1">
      <c r="B30" s="115" t="s">
        <v>266</v>
      </c>
      <c r="C30" s="116" t="s">
        <v>265</v>
      </c>
      <c r="D30" s="10">
        <f>SUM(D31)</f>
        <v>4.8</v>
      </c>
      <c r="E30" s="10">
        <f>SUM(E31)</f>
        <v>6.3</v>
      </c>
      <c r="F30" s="126">
        <f t="shared" si="0"/>
        <v>1.3125</v>
      </c>
    </row>
    <row r="31" spans="2:6" s="11" customFormat="1" ht="65.25" customHeight="1">
      <c r="B31" s="114" t="s">
        <v>264</v>
      </c>
      <c r="C31" s="113" t="s">
        <v>263</v>
      </c>
      <c r="D31" s="9">
        <f>SUM(D32)</f>
        <v>4.8</v>
      </c>
      <c r="E31" s="9">
        <f>SUM(E32+E33)</f>
        <v>6.3</v>
      </c>
      <c r="F31" s="125">
        <f t="shared" si="0"/>
        <v>1.3125</v>
      </c>
    </row>
    <row r="32" spans="2:6" s="11" customFormat="1" ht="110.25" customHeight="1">
      <c r="B32" s="112" t="s">
        <v>275</v>
      </c>
      <c r="C32" s="107" t="s">
        <v>262</v>
      </c>
      <c r="D32" s="16">
        <v>4.8</v>
      </c>
      <c r="E32" s="39">
        <v>4.8</v>
      </c>
      <c r="F32" s="123">
        <f t="shared" si="0"/>
        <v>1</v>
      </c>
    </row>
    <row r="33" spans="2:6" s="11" customFormat="1" ht="97.5" customHeight="1">
      <c r="B33" s="50" t="s">
        <v>273</v>
      </c>
      <c r="C33" s="35" t="s">
        <v>274</v>
      </c>
      <c r="D33" s="16">
        <f>SUM(D34)</f>
        <v>0</v>
      </c>
      <c r="E33" s="30">
        <f>SUM(E34)</f>
        <v>1.5</v>
      </c>
      <c r="F33" s="124">
        <v>0</v>
      </c>
    </row>
    <row r="34" spans="2:6" s="11" customFormat="1" ht="213" customHeight="1">
      <c r="B34" s="50" t="s">
        <v>271</v>
      </c>
      <c r="C34" s="35" t="s">
        <v>272</v>
      </c>
      <c r="D34" s="16">
        <v>0</v>
      </c>
      <c r="E34" s="30">
        <v>1.5</v>
      </c>
      <c r="F34" s="123">
        <v>0</v>
      </c>
    </row>
    <row r="35" spans="2:6" s="22" customFormat="1" ht="20.25" customHeight="1">
      <c r="B35" s="37" t="s">
        <v>1</v>
      </c>
      <c r="C35" s="36" t="s">
        <v>2</v>
      </c>
      <c r="D35" s="9">
        <f>SUM(D36)</f>
        <v>438832.9</v>
      </c>
      <c r="E35" s="9">
        <f>SUM(E36)</f>
        <v>438529.80000000005</v>
      </c>
      <c r="F35" s="125">
        <f t="shared" si="0"/>
        <v>0.9993093042932744</v>
      </c>
    </row>
    <row r="36" spans="2:6" s="11" customFormat="1" ht="49.5" customHeight="1">
      <c r="B36" s="19" t="s">
        <v>3</v>
      </c>
      <c r="C36" s="20" t="s">
        <v>7</v>
      </c>
      <c r="D36" s="9">
        <f>SUM(D43+D37+D40)</f>
        <v>438832.9</v>
      </c>
      <c r="E36" s="9">
        <f>SUM(E43+E37+E40)</f>
        <v>438529.80000000005</v>
      </c>
      <c r="F36" s="125">
        <f t="shared" si="0"/>
        <v>0.9993093042932744</v>
      </c>
    </row>
    <row r="37" spans="2:6" s="11" customFormat="1" ht="30.75" customHeight="1">
      <c r="B37" s="33" t="s">
        <v>31</v>
      </c>
      <c r="C37" s="49" t="s">
        <v>29</v>
      </c>
      <c r="D37" s="10">
        <f>SUM(D38)</f>
        <v>354127.7</v>
      </c>
      <c r="E37" s="10">
        <f>SUM(E38)</f>
        <v>354127.7</v>
      </c>
      <c r="F37" s="126">
        <f t="shared" si="0"/>
        <v>1</v>
      </c>
    </row>
    <row r="38" spans="2:6" s="11" customFormat="1" ht="29.25" customHeight="1">
      <c r="B38" s="50" t="s">
        <v>32</v>
      </c>
      <c r="C38" s="48" t="s">
        <v>30</v>
      </c>
      <c r="D38" s="16">
        <f>SUM(D39)</f>
        <v>354127.7</v>
      </c>
      <c r="E38" s="16">
        <f>SUM(E39)</f>
        <v>354127.7</v>
      </c>
      <c r="F38" s="123">
        <f t="shared" si="0"/>
        <v>1</v>
      </c>
    </row>
    <row r="39" spans="2:6" s="11" customFormat="1" ht="77.25" customHeight="1">
      <c r="B39" s="50" t="s">
        <v>33</v>
      </c>
      <c r="C39" s="35" t="s">
        <v>134</v>
      </c>
      <c r="D39" s="41">
        <v>354127.7</v>
      </c>
      <c r="E39" s="96">
        <v>354127.7</v>
      </c>
      <c r="F39" s="123">
        <f t="shared" si="0"/>
        <v>1</v>
      </c>
    </row>
    <row r="40" spans="2:6" s="11" customFormat="1" ht="30.75" customHeight="1">
      <c r="B40" s="33" t="s">
        <v>208</v>
      </c>
      <c r="C40" s="49" t="s">
        <v>209</v>
      </c>
      <c r="D40" s="94">
        <f>SUM(D41)</f>
        <v>49087.9</v>
      </c>
      <c r="E40" s="95">
        <f>SUM(E41)</f>
        <v>48957.9</v>
      </c>
      <c r="F40" s="123">
        <f t="shared" si="0"/>
        <v>0.997351689520228</v>
      </c>
    </row>
    <row r="41" spans="2:6" s="11" customFormat="1" ht="18" customHeight="1">
      <c r="B41" s="50" t="s">
        <v>210</v>
      </c>
      <c r="C41" s="35" t="s">
        <v>211</v>
      </c>
      <c r="D41" s="41">
        <f>SUM(D42)</f>
        <v>49087.9</v>
      </c>
      <c r="E41" s="96">
        <f>SUM(E42)</f>
        <v>48957.9</v>
      </c>
      <c r="F41" s="123">
        <f t="shared" si="0"/>
        <v>0.997351689520228</v>
      </c>
    </row>
    <row r="42" spans="2:6" s="11" customFormat="1" ht="48.75" customHeight="1">
      <c r="B42" s="50" t="s">
        <v>212</v>
      </c>
      <c r="C42" s="35" t="s">
        <v>213</v>
      </c>
      <c r="D42" s="41">
        <v>49087.9</v>
      </c>
      <c r="E42" s="96">
        <v>48957.9</v>
      </c>
      <c r="F42" s="123">
        <f t="shared" si="0"/>
        <v>0.997351689520228</v>
      </c>
    </row>
    <row r="43" spans="2:6" s="17" customFormat="1" ht="32.25" customHeight="1">
      <c r="B43" s="51" t="s">
        <v>23</v>
      </c>
      <c r="C43" s="52" t="s">
        <v>14</v>
      </c>
      <c r="D43" s="21">
        <f>SUM(D44+D48)</f>
        <v>35617.299999999996</v>
      </c>
      <c r="E43" s="21">
        <f>SUM(E44+E48)</f>
        <v>35444.2</v>
      </c>
      <c r="F43" s="123">
        <f t="shared" si="0"/>
        <v>0.995140002189947</v>
      </c>
    </row>
    <row r="44" spans="2:6" s="18" customFormat="1" ht="45.75" customHeight="1">
      <c r="B44" s="26" t="s">
        <v>22</v>
      </c>
      <c r="C44" s="48" t="s">
        <v>135</v>
      </c>
      <c r="D44" s="13">
        <f>D45</f>
        <v>6937.1</v>
      </c>
      <c r="E44" s="13">
        <f>E45</f>
        <v>6915.5</v>
      </c>
      <c r="F44" s="123">
        <f t="shared" si="0"/>
        <v>0.996886306958239</v>
      </c>
    </row>
    <row r="45" spans="2:6" s="17" customFormat="1" ht="82.5" customHeight="1">
      <c r="B45" s="27" t="s">
        <v>21</v>
      </c>
      <c r="C45" s="15" t="s">
        <v>13</v>
      </c>
      <c r="D45" s="16">
        <f>SUM(D46:D47)</f>
        <v>6937.1</v>
      </c>
      <c r="E45" s="16">
        <f>SUM(E46:E47)</f>
        <v>6915.5</v>
      </c>
      <c r="F45" s="123">
        <f t="shared" si="0"/>
        <v>0.996886306958239</v>
      </c>
    </row>
    <row r="46" spans="2:6" s="17" customFormat="1" ht="93" customHeight="1">
      <c r="B46" s="23" t="s">
        <v>20</v>
      </c>
      <c r="C46" s="24" t="s">
        <v>8</v>
      </c>
      <c r="D46" s="28">
        <v>6928.3</v>
      </c>
      <c r="E46" s="42">
        <v>6906.7</v>
      </c>
      <c r="F46" s="123">
        <f t="shared" si="0"/>
        <v>0.9968823520921437</v>
      </c>
    </row>
    <row r="47" spans="2:6" s="17" customFormat="1" ht="132" customHeight="1">
      <c r="B47" s="23" t="s">
        <v>19</v>
      </c>
      <c r="C47" s="24" t="s">
        <v>4</v>
      </c>
      <c r="D47" s="25">
        <v>8.8</v>
      </c>
      <c r="E47" s="42">
        <v>8.8</v>
      </c>
      <c r="F47" s="123">
        <f t="shared" si="0"/>
        <v>1</v>
      </c>
    </row>
    <row r="48" spans="2:6" ht="80.25" customHeight="1">
      <c r="B48" s="12" t="s">
        <v>18</v>
      </c>
      <c r="C48" s="48" t="s">
        <v>136</v>
      </c>
      <c r="D48" s="29">
        <f>D49</f>
        <v>28680.199999999997</v>
      </c>
      <c r="E48" s="38">
        <f>E49</f>
        <v>28528.7</v>
      </c>
      <c r="F48" s="123">
        <f t="shared" si="0"/>
        <v>0.9947176100585073</v>
      </c>
    </row>
    <row r="49" spans="2:6" ht="97.5" customHeight="1">
      <c r="B49" s="14" t="s">
        <v>17</v>
      </c>
      <c r="C49" s="35" t="s">
        <v>137</v>
      </c>
      <c r="D49" s="30">
        <f>SUM(D50+D51)</f>
        <v>28680.199999999997</v>
      </c>
      <c r="E49" s="39">
        <f>SUM(E50+E51)</f>
        <v>28528.7</v>
      </c>
      <c r="F49" s="123">
        <f t="shared" si="0"/>
        <v>0.9947176100585073</v>
      </c>
    </row>
    <row r="50" spans="2:6" ht="66" customHeight="1">
      <c r="B50" s="23" t="s">
        <v>16</v>
      </c>
      <c r="C50" s="24" t="s">
        <v>5</v>
      </c>
      <c r="D50" s="25">
        <v>18805.1</v>
      </c>
      <c r="E50" s="42">
        <v>18773.9</v>
      </c>
      <c r="F50" s="123">
        <f t="shared" si="0"/>
        <v>0.9983408756135306</v>
      </c>
    </row>
    <row r="51" spans="2:6" ht="62.25">
      <c r="B51" s="23" t="s">
        <v>15</v>
      </c>
      <c r="C51" s="24" t="s">
        <v>6</v>
      </c>
      <c r="D51" s="32">
        <v>9875.1</v>
      </c>
      <c r="E51" s="42">
        <v>9754.8</v>
      </c>
      <c r="F51" s="123">
        <f>SUM(E51/D51)</f>
        <v>0.9878178448825834</v>
      </c>
    </row>
    <row r="52" spans="2:6" ht="15">
      <c r="B52" s="152"/>
      <c r="C52" s="152"/>
      <c r="D52" s="7">
        <f>SUM(D35+D10)</f>
        <v>446915.30000000005</v>
      </c>
      <c r="E52" s="7">
        <f>SUM(E35+E10)</f>
        <v>447009.60000000003</v>
      </c>
      <c r="F52" s="127">
        <f>SUM(E52/D52)</f>
        <v>1.0002110019504815</v>
      </c>
    </row>
    <row r="53" spans="2:6" ht="11.25" customHeight="1">
      <c r="B53" s="151"/>
      <c r="C53" s="151"/>
      <c r="D53" s="151"/>
      <c r="E53" s="17"/>
      <c r="F53" s="17"/>
    </row>
    <row r="54" spans="2:6" ht="15">
      <c r="B54" s="17"/>
      <c r="C54" s="47"/>
      <c r="D54" s="17"/>
      <c r="E54" s="17"/>
      <c r="F54" s="17"/>
    </row>
    <row r="55" spans="2:6" ht="15">
      <c r="B55" s="151"/>
      <c r="C55" s="151"/>
      <c r="D55" s="151"/>
      <c r="E55" s="17"/>
      <c r="F55" s="17"/>
    </row>
    <row r="56" spans="2:6" ht="15">
      <c r="B56" s="17"/>
      <c r="C56" s="47"/>
      <c r="D56" s="40"/>
      <c r="E56" s="40"/>
      <c r="F56" s="40"/>
    </row>
    <row r="57" ht="13.5">
      <c r="C57" s="31"/>
    </row>
    <row r="58" ht="13.5">
      <c r="C58" s="31"/>
    </row>
    <row r="59" ht="13.5">
      <c r="C59" s="31"/>
    </row>
    <row r="60" ht="13.5">
      <c r="C60" s="31"/>
    </row>
    <row r="61" ht="13.5">
      <c r="C61" s="31"/>
    </row>
    <row r="62" ht="13.5">
      <c r="C62" s="31"/>
    </row>
    <row r="63" ht="13.5">
      <c r="C63" s="31"/>
    </row>
    <row r="64" ht="13.5">
      <c r="C64" s="31"/>
    </row>
    <row r="65" ht="13.5">
      <c r="C65" s="31"/>
    </row>
    <row r="66" ht="13.5">
      <c r="C66" s="31"/>
    </row>
    <row r="67" ht="13.5">
      <c r="C67" s="31"/>
    </row>
    <row r="68" ht="13.5">
      <c r="C68" s="31"/>
    </row>
    <row r="69" ht="13.5">
      <c r="C69" s="31"/>
    </row>
  </sheetData>
  <sheetProtection/>
  <mergeCells count="13">
    <mergeCell ref="E8:E9"/>
    <mergeCell ref="F8:F9"/>
    <mergeCell ref="B55:D55"/>
    <mergeCell ref="C2:D2"/>
    <mergeCell ref="B53:D53"/>
    <mergeCell ref="B52:C52"/>
    <mergeCell ref="D8:D9"/>
    <mergeCell ref="C8:C9"/>
    <mergeCell ref="B8:B9"/>
    <mergeCell ref="C3:F3"/>
    <mergeCell ref="B7:D7"/>
    <mergeCell ref="B5:F5"/>
    <mergeCell ref="B6:F6"/>
  </mergeCells>
  <printOptions/>
  <pageMargins left="0.8267716535433072" right="0.2362204724409449" top="0.35433070866141736" bottom="0.35433070866141736" header="0.31496062992125984" footer="0.31496062992125984"/>
  <pageSetup fitToHeight="5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8"/>
  <sheetViews>
    <sheetView zoomScale="112" zoomScaleNormal="112" zoomScalePageLayoutView="0" workbookViewId="0" topLeftCell="B1">
      <selection activeCell="D1" sqref="D1:K1"/>
    </sheetView>
  </sheetViews>
  <sheetFormatPr defaultColWidth="9.140625" defaultRowHeight="15"/>
  <cols>
    <col min="1" max="1" width="9.140625" style="43" customWidth="1"/>
    <col min="2" max="2" width="9.140625" style="84" customWidth="1"/>
    <col min="3" max="3" width="3.8515625" style="84" customWidth="1"/>
    <col min="4" max="4" width="18.421875" style="84" customWidth="1"/>
    <col min="5" max="5" width="4.421875" style="99" customWidth="1"/>
    <col min="6" max="6" width="6.8515625" style="99" customWidth="1"/>
    <col min="7" max="7" width="12.00390625" style="99" customWidth="1"/>
    <col min="8" max="8" width="5.7109375" style="99" customWidth="1"/>
    <col min="9" max="9" width="12.140625" style="43" customWidth="1"/>
    <col min="10" max="10" width="10.140625" style="43" customWidth="1"/>
    <col min="11" max="11" width="10.00390625" style="43" customWidth="1"/>
    <col min="12" max="16384" width="9.140625" style="43" customWidth="1"/>
  </cols>
  <sheetData>
    <row r="1" spans="4:11" ht="15">
      <c r="D1" s="223" t="s">
        <v>294</v>
      </c>
      <c r="E1" s="223"/>
      <c r="F1" s="223"/>
      <c r="G1" s="223"/>
      <c r="H1" s="223"/>
      <c r="I1" s="223"/>
      <c r="J1" s="223"/>
      <c r="K1" s="223"/>
    </row>
    <row r="3" spans="2:11" ht="38.25" customHeight="1">
      <c r="B3" s="173" t="s">
        <v>276</v>
      </c>
      <c r="C3" s="173"/>
      <c r="D3" s="173"/>
      <c r="E3" s="173"/>
      <c r="F3" s="173"/>
      <c r="G3" s="173"/>
      <c r="H3" s="173"/>
      <c r="I3" s="173"/>
      <c r="J3" s="173"/>
      <c r="K3" s="173"/>
    </row>
    <row r="4" spans="2:11" ht="6.75" customHeight="1">
      <c r="B4" s="98"/>
      <c r="C4" s="98"/>
      <c r="D4" s="98"/>
      <c r="E4" s="98"/>
      <c r="F4" s="98"/>
      <c r="G4" s="98"/>
      <c r="H4" s="98"/>
      <c r="I4" s="192"/>
      <c r="J4" s="192"/>
      <c r="K4" s="192"/>
    </row>
    <row r="5" spans="2:13" ht="15" customHeight="1">
      <c r="B5" s="181" t="s">
        <v>34</v>
      </c>
      <c r="C5" s="182"/>
      <c r="D5" s="183"/>
      <c r="E5" s="187" t="s">
        <v>9</v>
      </c>
      <c r="F5" s="188"/>
      <c r="G5" s="188"/>
      <c r="H5" s="189"/>
      <c r="I5" s="190" t="s">
        <v>277</v>
      </c>
      <c r="J5" s="193" t="s">
        <v>269</v>
      </c>
      <c r="K5" s="194" t="s">
        <v>278</v>
      </c>
      <c r="M5" s="86"/>
    </row>
    <row r="6" spans="2:13" ht="98.25" customHeight="1">
      <c r="B6" s="184"/>
      <c r="C6" s="185"/>
      <c r="D6" s="186"/>
      <c r="E6" s="68" t="s">
        <v>35</v>
      </c>
      <c r="F6" s="69" t="s">
        <v>176</v>
      </c>
      <c r="G6" s="70" t="s">
        <v>36</v>
      </c>
      <c r="H6" s="69" t="s">
        <v>175</v>
      </c>
      <c r="I6" s="191"/>
      <c r="J6" s="193"/>
      <c r="K6" s="195"/>
      <c r="M6" s="86"/>
    </row>
    <row r="7" spans="2:13" ht="58.5" customHeight="1">
      <c r="B7" s="174" t="s">
        <v>37</v>
      </c>
      <c r="C7" s="175"/>
      <c r="D7" s="176"/>
      <c r="E7" s="60">
        <v>901</v>
      </c>
      <c r="F7" s="71"/>
      <c r="G7" s="72"/>
      <c r="H7" s="71"/>
      <c r="I7" s="73">
        <f>SUM(I8+I26)</f>
        <v>8633.4</v>
      </c>
      <c r="J7" s="97">
        <f>SUM(J8+J26)</f>
        <v>8621.199999999999</v>
      </c>
      <c r="K7" s="128">
        <f>SUM(J7/I7)</f>
        <v>0.9985868834989691</v>
      </c>
      <c r="M7" s="86"/>
    </row>
    <row r="8" spans="2:13" ht="31.5" customHeight="1">
      <c r="B8" s="177" t="s">
        <v>38</v>
      </c>
      <c r="C8" s="177"/>
      <c r="D8" s="177"/>
      <c r="E8" s="60">
        <v>901</v>
      </c>
      <c r="F8" s="61" t="s">
        <v>39</v>
      </c>
      <c r="G8" s="60"/>
      <c r="H8" s="60"/>
      <c r="I8" s="62">
        <f>SUM(I9+I12+I21)</f>
        <v>8624.5</v>
      </c>
      <c r="J8" s="97">
        <f>SUM(J9+J12+J21)</f>
        <v>8612.3</v>
      </c>
      <c r="K8" s="128">
        <f aca="true" t="shared" si="0" ref="K8:K71">SUM(J8/I8)</f>
        <v>0.998585425242043</v>
      </c>
      <c r="M8" s="86"/>
    </row>
    <row r="9" spans="2:13" s="46" customFormat="1" ht="58.5" customHeight="1">
      <c r="B9" s="178" t="s">
        <v>195</v>
      </c>
      <c r="C9" s="178"/>
      <c r="D9" s="178"/>
      <c r="E9" s="63">
        <v>901</v>
      </c>
      <c r="F9" s="64" t="s">
        <v>41</v>
      </c>
      <c r="G9" s="63" t="s">
        <v>42</v>
      </c>
      <c r="H9" s="63"/>
      <c r="I9" s="65">
        <f>I10</f>
        <v>1843.3</v>
      </c>
      <c r="J9" s="75">
        <f>SUM(J10)</f>
        <v>1842</v>
      </c>
      <c r="K9" s="128">
        <f t="shared" si="0"/>
        <v>0.9992947431237454</v>
      </c>
      <c r="M9" s="117"/>
    </row>
    <row r="10" spans="2:13" s="44" customFormat="1" ht="69.75" customHeight="1">
      <c r="B10" s="167" t="s">
        <v>43</v>
      </c>
      <c r="C10" s="179"/>
      <c r="D10" s="180"/>
      <c r="E10" s="53">
        <v>901</v>
      </c>
      <c r="F10" s="54" t="s">
        <v>41</v>
      </c>
      <c r="G10" s="54" t="s">
        <v>138</v>
      </c>
      <c r="H10" s="53"/>
      <c r="I10" s="55">
        <f>SUM(I11)</f>
        <v>1843.3</v>
      </c>
      <c r="J10" s="56">
        <f>SUM(J11)</f>
        <v>1842</v>
      </c>
      <c r="K10" s="128">
        <f t="shared" si="0"/>
        <v>0.9992947431237454</v>
      </c>
      <c r="M10" s="118"/>
    </row>
    <row r="11" spans="2:13" s="44" customFormat="1" ht="110.25" customHeight="1">
      <c r="B11" s="167" t="s">
        <v>44</v>
      </c>
      <c r="C11" s="168"/>
      <c r="D11" s="169"/>
      <c r="E11" s="53">
        <v>901</v>
      </c>
      <c r="F11" s="54" t="s">
        <v>41</v>
      </c>
      <c r="G11" s="54" t="s">
        <v>138</v>
      </c>
      <c r="H11" s="53">
        <v>100</v>
      </c>
      <c r="I11" s="55">
        <v>1843.3</v>
      </c>
      <c r="J11" s="56">
        <v>1842</v>
      </c>
      <c r="K11" s="128">
        <f t="shared" si="0"/>
        <v>0.9992947431237454</v>
      </c>
      <c r="M11" s="118"/>
    </row>
    <row r="12" spans="2:13" ht="88.5" customHeight="1">
      <c r="B12" s="178" t="s">
        <v>196</v>
      </c>
      <c r="C12" s="178"/>
      <c r="D12" s="178"/>
      <c r="E12" s="63">
        <v>901</v>
      </c>
      <c r="F12" s="64" t="s">
        <v>46</v>
      </c>
      <c r="G12" s="63"/>
      <c r="H12" s="63"/>
      <c r="I12" s="65">
        <f>SUM(I13+I15+I17)</f>
        <v>6593.2</v>
      </c>
      <c r="J12" s="75">
        <f>SUM(J13+J15+J17)</f>
        <v>6582.4</v>
      </c>
      <c r="K12" s="128">
        <f t="shared" si="0"/>
        <v>0.9983619486743918</v>
      </c>
      <c r="M12" s="86"/>
    </row>
    <row r="13" spans="2:13" s="44" customFormat="1" ht="73.5" customHeight="1">
      <c r="B13" s="167" t="s">
        <v>47</v>
      </c>
      <c r="C13" s="168"/>
      <c r="D13" s="169"/>
      <c r="E13" s="53">
        <v>901</v>
      </c>
      <c r="F13" s="54" t="s">
        <v>46</v>
      </c>
      <c r="G13" s="54" t="s">
        <v>139</v>
      </c>
      <c r="H13" s="53"/>
      <c r="I13" s="55">
        <f>SUM(I14)</f>
        <v>1559.7</v>
      </c>
      <c r="J13" s="56">
        <f>SUM(J14)</f>
        <v>1557.2</v>
      </c>
      <c r="K13" s="128">
        <f t="shared" si="0"/>
        <v>0.9983971276527537</v>
      </c>
      <c r="M13" s="118"/>
    </row>
    <row r="14" spans="2:13" ht="111.75" customHeight="1">
      <c r="B14" s="167" t="s">
        <v>48</v>
      </c>
      <c r="C14" s="168"/>
      <c r="D14" s="169"/>
      <c r="E14" s="53">
        <v>901</v>
      </c>
      <c r="F14" s="54" t="s">
        <v>46</v>
      </c>
      <c r="G14" s="54" t="s">
        <v>139</v>
      </c>
      <c r="H14" s="53">
        <v>100</v>
      </c>
      <c r="I14" s="55">
        <v>1559.7</v>
      </c>
      <c r="J14" s="56">
        <v>1557.2</v>
      </c>
      <c r="K14" s="128">
        <f t="shared" si="0"/>
        <v>0.9983971276527537</v>
      </c>
      <c r="M14" s="86"/>
    </row>
    <row r="15" spans="2:13" s="44" customFormat="1" ht="83.25" customHeight="1">
      <c r="B15" s="167" t="s">
        <v>49</v>
      </c>
      <c r="C15" s="168"/>
      <c r="D15" s="169"/>
      <c r="E15" s="53">
        <v>901</v>
      </c>
      <c r="F15" s="54" t="s">
        <v>46</v>
      </c>
      <c r="G15" s="54" t="s">
        <v>140</v>
      </c>
      <c r="H15" s="53"/>
      <c r="I15" s="55">
        <f>SUM(I16)</f>
        <v>297</v>
      </c>
      <c r="J15" s="56">
        <f>SUM(J16)</f>
        <v>297</v>
      </c>
      <c r="K15" s="128">
        <f t="shared" si="0"/>
        <v>1</v>
      </c>
      <c r="M15" s="118"/>
    </row>
    <row r="16" spans="2:13" ht="111.75" customHeight="1">
      <c r="B16" s="167" t="s">
        <v>44</v>
      </c>
      <c r="C16" s="168"/>
      <c r="D16" s="169"/>
      <c r="E16" s="53">
        <v>901</v>
      </c>
      <c r="F16" s="54" t="s">
        <v>46</v>
      </c>
      <c r="G16" s="54" t="s">
        <v>140</v>
      </c>
      <c r="H16" s="53">
        <v>100</v>
      </c>
      <c r="I16" s="55">
        <v>297</v>
      </c>
      <c r="J16" s="56">
        <v>297</v>
      </c>
      <c r="K16" s="128">
        <f t="shared" si="0"/>
        <v>1</v>
      </c>
      <c r="M16" s="86"/>
    </row>
    <row r="17" spans="2:13" s="44" customFormat="1" ht="59.25" customHeight="1">
      <c r="B17" s="167" t="s">
        <v>50</v>
      </c>
      <c r="C17" s="168"/>
      <c r="D17" s="169"/>
      <c r="E17" s="53">
        <v>901</v>
      </c>
      <c r="F17" s="54" t="s">
        <v>46</v>
      </c>
      <c r="G17" s="54" t="s">
        <v>141</v>
      </c>
      <c r="H17" s="53"/>
      <c r="I17" s="55">
        <f>SUM(I18+I19+I20)</f>
        <v>4736.5</v>
      </c>
      <c r="J17" s="56">
        <f>SUM(J18+J19+J20)</f>
        <v>4728.2</v>
      </c>
      <c r="K17" s="128">
        <f t="shared" si="0"/>
        <v>0.9982476512192547</v>
      </c>
      <c r="M17" s="118"/>
    </row>
    <row r="18" spans="2:13" ht="113.25" customHeight="1">
      <c r="B18" s="167" t="s">
        <v>44</v>
      </c>
      <c r="C18" s="168"/>
      <c r="D18" s="169"/>
      <c r="E18" s="53">
        <v>901</v>
      </c>
      <c r="F18" s="54" t="s">
        <v>46</v>
      </c>
      <c r="G18" s="54" t="s">
        <v>141</v>
      </c>
      <c r="H18" s="53">
        <v>100</v>
      </c>
      <c r="I18" s="55">
        <v>4701.1</v>
      </c>
      <c r="J18" s="56">
        <v>4693</v>
      </c>
      <c r="K18" s="128">
        <f t="shared" si="0"/>
        <v>0.9982769990002339</v>
      </c>
      <c r="M18" s="86"/>
    </row>
    <row r="19" spans="2:13" ht="57.75" customHeight="1">
      <c r="B19" s="167" t="s">
        <v>51</v>
      </c>
      <c r="C19" s="168"/>
      <c r="D19" s="169"/>
      <c r="E19" s="53">
        <v>901</v>
      </c>
      <c r="F19" s="54" t="s">
        <v>46</v>
      </c>
      <c r="G19" s="54" t="s">
        <v>141</v>
      </c>
      <c r="H19" s="53">
        <v>200</v>
      </c>
      <c r="I19" s="59">
        <v>32.2</v>
      </c>
      <c r="J19" s="56">
        <v>32</v>
      </c>
      <c r="K19" s="128">
        <f t="shared" si="0"/>
        <v>0.9937888198757763</v>
      </c>
      <c r="M19" s="86"/>
    </row>
    <row r="20" spans="2:13" ht="30" customHeight="1">
      <c r="B20" s="167" t="s">
        <v>116</v>
      </c>
      <c r="C20" s="168"/>
      <c r="D20" s="169"/>
      <c r="E20" s="53">
        <v>901</v>
      </c>
      <c r="F20" s="54" t="s">
        <v>46</v>
      </c>
      <c r="G20" s="54" t="s">
        <v>141</v>
      </c>
      <c r="H20" s="53">
        <v>300</v>
      </c>
      <c r="I20" s="59">
        <v>3.2</v>
      </c>
      <c r="J20" s="56">
        <v>3.2</v>
      </c>
      <c r="K20" s="128">
        <f t="shared" si="0"/>
        <v>1</v>
      </c>
      <c r="M20" s="86"/>
    </row>
    <row r="21" spans="2:13" s="46" customFormat="1" ht="29.25" customHeight="1">
      <c r="B21" s="170" t="s">
        <v>52</v>
      </c>
      <c r="C21" s="171"/>
      <c r="D21" s="172"/>
      <c r="E21" s="63">
        <v>901</v>
      </c>
      <c r="F21" s="64" t="s">
        <v>53</v>
      </c>
      <c r="G21" s="64"/>
      <c r="H21" s="63"/>
      <c r="I21" s="66">
        <f>SUM(I22+I24)</f>
        <v>188</v>
      </c>
      <c r="J21" s="75">
        <f>SUM(J22+J24)</f>
        <v>187.9</v>
      </c>
      <c r="K21" s="128">
        <f t="shared" si="0"/>
        <v>0.999468085106383</v>
      </c>
      <c r="M21" s="117"/>
    </row>
    <row r="22" spans="2:13" s="44" customFormat="1" ht="57.75" customHeight="1">
      <c r="B22" s="167" t="s">
        <v>54</v>
      </c>
      <c r="C22" s="168"/>
      <c r="D22" s="169"/>
      <c r="E22" s="53">
        <v>901</v>
      </c>
      <c r="F22" s="54" t="s">
        <v>53</v>
      </c>
      <c r="G22" s="54" t="s">
        <v>142</v>
      </c>
      <c r="H22" s="53"/>
      <c r="I22" s="55">
        <f>SUM(I23)</f>
        <v>80</v>
      </c>
      <c r="J22" s="56">
        <f>SUM(J23)</f>
        <v>79.9</v>
      </c>
      <c r="K22" s="128">
        <f t="shared" si="0"/>
        <v>0.99875</v>
      </c>
      <c r="M22" s="118"/>
    </row>
    <row r="23" spans="2:13" ht="57" customHeight="1">
      <c r="B23" s="167" t="s">
        <v>51</v>
      </c>
      <c r="C23" s="168"/>
      <c r="D23" s="169"/>
      <c r="E23" s="53">
        <v>901</v>
      </c>
      <c r="F23" s="54" t="s">
        <v>53</v>
      </c>
      <c r="G23" s="54" t="s">
        <v>142</v>
      </c>
      <c r="H23" s="53">
        <v>200</v>
      </c>
      <c r="I23" s="55">
        <v>80</v>
      </c>
      <c r="J23" s="56">
        <v>79.9</v>
      </c>
      <c r="K23" s="128">
        <f t="shared" si="0"/>
        <v>0.99875</v>
      </c>
      <c r="M23" s="86"/>
    </row>
    <row r="24" spans="2:13" s="44" customFormat="1" ht="46.5" customHeight="1">
      <c r="B24" s="167" t="s">
        <v>55</v>
      </c>
      <c r="C24" s="168"/>
      <c r="D24" s="169"/>
      <c r="E24" s="53">
        <v>901</v>
      </c>
      <c r="F24" s="54" t="s">
        <v>53</v>
      </c>
      <c r="G24" s="54" t="s">
        <v>143</v>
      </c>
      <c r="H24" s="53"/>
      <c r="I24" s="55">
        <f>SUM(I25)</f>
        <v>108</v>
      </c>
      <c r="J24" s="56">
        <f>SUM(J25)</f>
        <v>108</v>
      </c>
      <c r="K24" s="128">
        <f t="shared" si="0"/>
        <v>1</v>
      </c>
      <c r="M24" s="118"/>
    </row>
    <row r="25" spans="2:13" ht="15.75" customHeight="1">
      <c r="B25" s="167" t="s">
        <v>56</v>
      </c>
      <c r="C25" s="168"/>
      <c r="D25" s="169"/>
      <c r="E25" s="53">
        <v>901</v>
      </c>
      <c r="F25" s="54" t="s">
        <v>53</v>
      </c>
      <c r="G25" s="54" t="s">
        <v>143</v>
      </c>
      <c r="H25" s="53">
        <v>800</v>
      </c>
      <c r="I25" s="55">
        <v>108</v>
      </c>
      <c r="J25" s="56">
        <v>108</v>
      </c>
      <c r="K25" s="128">
        <f t="shared" si="0"/>
        <v>1</v>
      </c>
      <c r="M25" s="86"/>
    </row>
    <row r="26" spans="2:13" ht="14.25" customHeight="1">
      <c r="B26" s="196" t="s">
        <v>57</v>
      </c>
      <c r="C26" s="197"/>
      <c r="D26" s="198"/>
      <c r="E26" s="60">
        <v>901</v>
      </c>
      <c r="F26" s="61" t="s">
        <v>58</v>
      </c>
      <c r="G26" s="60"/>
      <c r="H26" s="60"/>
      <c r="I26" s="62">
        <f aca="true" t="shared" si="1" ref="I26:J28">SUM(I27)</f>
        <v>8.9</v>
      </c>
      <c r="J26" s="97">
        <f t="shared" si="1"/>
        <v>8.9</v>
      </c>
      <c r="K26" s="128">
        <f t="shared" si="0"/>
        <v>1</v>
      </c>
      <c r="M26" s="86"/>
    </row>
    <row r="27" spans="2:13" ht="45" customHeight="1">
      <c r="B27" s="170" t="s">
        <v>59</v>
      </c>
      <c r="C27" s="171"/>
      <c r="D27" s="172"/>
      <c r="E27" s="63">
        <v>901</v>
      </c>
      <c r="F27" s="64" t="s">
        <v>60</v>
      </c>
      <c r="G27" s="63"/>
      <c r="H27" s="63"/>
      <c r="I27" s="65">
        <f t="shared" si="1"/>
        <v>8.9</v>
      </c>
      <c r="J27" s="75">
        <f t="shared" si="1"/>
        <v>8.9</v>
      </c>
      <c r="K27" s="128">
        <f t="shared" si="0"/>
        <v>1</v>
      </c>
      <c r="M27" s="86"/>
    </row>
    <row r="28" spans="2:13" ht="85.5" customHeight="1">
      <c r="B28" s="167" t="s">
        <v>145</v>
      </c>
      <c r="C28" s="168"/>
      <c r="D28" s="169"/>
      <c r="E28" s="53">
        <v>901</v>
      </c>
      <c r="F28" s="54" t="s">
        <v>60</v>
      </c>
      <c r="G28" s="53">
        <v>9920000180</v>
      </c>
      <c r="H28" s="53"/>
      <c r="I28" s="55">
        <f t="shared" si="1"/>
        <v>8.9</v>
      </c>
      <c r="J28" s="56">
        <f t="shared" si="1"/>
        <v>8.9</v>
      </c>
      <c r="K28" s="128">
        <f t="shared" si="0"/>
        <v>1</v>
      </c>
      <c r="M28" s="86"/>
    </row>
    <row r="29" spans="2:13" ht="57" customHeight="1">
      <c r="B29" s="167" t="s">
        <v>51</v>
      </c>
      <c r="C29" s="168"/>
      <c r="D29" s="169"/>
      <c r="E29" s="53">
        <v>901</v>
      </c>
      <c r="F29" s="54" t="s">
        <v>60</v>
      </c>
      <c r="G29" s="54" t="s">
        <v>144</v>
      </c>
      <c r="H29" s="53">
        <v>200</v>
      </c>
      <c r="I29" s="55">
        <v>8.9</v>
      </c>
      <c r="J29" s="56">
        <v>8.9</v>
      </c>
      <c r="K29" s="128">
        <f t="shared" si="0"/>
        <v>1</v>
      </c>
      <c r="M29" s="86"/>
    </row>
    <row r="30" spans="2:13" ht="56.25" customHeight="1">
      <c r="B30" s="196" t="s">
        <v>61</v>
      </c>
      <c r="C30" s="197"/>
      <c r="D30" s="198"/>
      <c r="E30" s="60">
        <v>984</v>
      </c>
      <c r="F30" s="61"/>
      <c r="G30" s="61"/>
      <c r="H30" s="60"/>
      <c r="I30" s="62">
        <f>SUM(I31+I60+I66+I79+I107+I123+I139+I153+I165+I103)</f>
        <v>469626.7</v>
      </c>
      <c r="J30" s="62">
        <f>SUM(J31+J60+J66+J79+J107+J123+J139+J153+J165+J103)</f>
        <v>466594.9</v>
      </c>
      <c r="K30" s="128">
        <f t="shared" si="0"/>
        <v>0.9935442341757826</v>
      </c>
      <c r="M30" s="86"/>
    </row>
    <row r="31" spans="2:13" ht="27" customHeight="1">
      <c r="B31" s="177" t="s">
        <v>38</v>
      </c>
      <c r="C31" s="177"/>
      <c r="D31" s="177"/>
      <c r="E31" s="60">
        <v>984</v>
      </c>
      <c r="F31" s="61" t="s">
        <v>39</v>
      </c>
      <c r="G31" s="61"/>
      <c r="H31" s="60"/>
      <c r="I31" s="62">
        <f>SUM(I32+I40+I43)</f>
        <v>46228.4</v>
      </c>
      <c r="J31" s="62">
        <f>SUM(J32+J40+J43)</f>
        <v>45584.399999999994</v>
      </c>
      <c r="K31" s="128">
        <f t="shared" si="0"/>
        <v>0.9860691696013705</v>
      </c>
      <c r="M31" s="86"/>
    </row>
    <row r="32" spans="2:13" s="44" customFormat="1" ht="82.5" customHeight="1">
      <c r="B32" s="170" t="s">
        <v>197</v>
      </c>
      <c r="C32" s="171"/>
      <c r="D32" s="172"/>
      <c r="E32" s="63">
        <v>984</v>
      </c>
      <c r="F32" s="64" t="s">
        <v>63</v>
      </c>
      <c r="G32" s="63"/>
      <c r="H32" s="63"/>
      <c r="I32" s="65">
        <f>SUM(I33+I37)</f>
        <v>45843.5</v>
      </c>
      <c r="J32" s="65">
        <f>SUM(J33+J37)</f>
        <v>45305.2</v>
      </c>
      <c r="K32" s="128">
        <f t="shared" si="0"/>
        <v>0.988257877343571</v>
      </c>
      <c r="M32" s="118"/>
    </row>
    <row r="33" spans="2:13" s="44" customFormat="1" ht="61.5" customHeight="1">
      <c r="B33" s="167" t="s">
        <v>64</v>
      </c>
      <c r="C33" s="168"/>
      <c r="D33" s="169"/>
      <c r="E33" s="53">
        <v>984</v>
      </c>
      <c r="F33" s="54" t="s">
        <v>63</v>
      </c>
      <c r="G33" s="54" t="s">
        <v>146</v>
      </c>
      <c r="H33" s="53"/>
      <c r="I33" s="55">
        <f>SUM(I34+I35+I36)</f>
        <v>38915.2</v>
      </c>
      <c r="J33" s="55">
        <f>SUM(J34+J35+J36)</f>
        <v>38398.5</v>
      </c>
      <c r="K33" s="128">
        <f t="shared" si="0"/>
        <v>0.9867224118082395</v>
      </c>
      <c r="M33" s="118"/>
    </row>
    <row r="34" spans="2:13" ht="111" customHeight="1">
      <c r="B34" s="167" t="s">
        <v>44</v>
      </c>
      <c r="C34" s="168"/>
      <c r="D34" s="169"/>
      <c r="E34" s="53">
        <v>984</v>
      </c>
      <c r="F34" s="54" t="s">
        <v>63</v>
      </c>
      <c r="G34" s="54" t="s">
        <v>146</v>
      </c>
      <c r="H34" s="53">
        <v>100</v>
      </c>
      <c r="I34" s="55">
        <v>30845</v>
      </c>
      <c r="J34" s="56">
        <v>30839.3</v>
      </c>
      <c r="K34" s="128">
        <f t="shared" si="0"/>
        <v>0.9998152050575457</v>
      </c>
      <c r="M34" s="86"/>
    </row>
    <row r="35" spans="2:13" ht="55.5" customHeight="1">
      <c r="B35" s="167" t="s">
        <v>51</v>
      </c>
      <c r="C35" s="168"/>
      <c r="D35" s="169"/>
      <c r="E35" s="53">
        <v>984</v>
      </c>
      <c r="F35" s="54" t="s">
        <v>63</v>
      </c>
      <c r="G35" s="54" t="s">
        <v>146</v>
      </c>
      <c r="H35" s="53">
        <v>200</v>
      </c>
      <c r="I35" s="55">
        <v>8025.6</v>
      </c>
      <c r="J35" s="56">
        <v>7517.9</v>
      </c>
      <c r="K35" s="128">
        <f t="shared" si="0"/>
        <v>0.9367399322169058</v>
      </c>
      <c r="M35" s="86"/>
    </row>
    <row r="36" spans="2:13" ht="16.5" customHeight="1">
      <c r="B36" s="167" t="s">
        <v>56</v>
      </c>
      <c r="C36" s="168"/>
      <c r="D36" s="169"/>
      <c r="E36" s="53">
        <v>984</v>
      </c>
      <c r="F36" s="54" t="s">
        <v>63</v>
      </c>
      <c r="G36" s="54" t="s">
        <v>146</v>
      </c>
      <c r="H36" s="53">
        <v>800</v>
      </c>
      <c r="I36" s="55">
        <v>44.6</v>
      </c>
      <c r="J36" s="56">
        <v>41.3</v>
      </c>
      <c r="K36" s="128">
        <f t="shared" si="0"/>
        <v>0.9260089686098654</v>
      </c>
      <c r="M36" s="86"/>
    </row>
    <row r="37" spans="2:13" ht="87" customHeight="1">
      <c r="B37" s="167" t="s">
        <v>65</v>
      </c>
      <c r="C37" s="168"/>
      <c r="D37" s="169"/>
      <c r="E37" s="53">
        <v>984</v>
      </c>
      <c r="F37" s="54" t="s">
        <v>63</v>
      </c>
      <c r="G37" s="54" t="s">
        <v>147</v>
      </c>
      <c r="H37" s="53"/>
      <c r="I37" s="55">
        <f>SUM(I38+I39)</f>
        <v>6928.3</v>
      </c>
      <c r="J37" s="55">
        <f>SUM(J38+J39)</f>
        <v>6906.7</v>
      </c>
      <c r="K37" s="128">
        <f t="shared" si="0"/>
        <v>0.9968823520921437</v>
      </c>
      <c r="M37" s="86"/>
    </row>
    <row r="38" spans="2:13" ht="111" customHeight="1">
      <c r="B38" s="167" t="s">
        <v>44</v>
      </c>
      <c r="C38" s="168"/>
      <c r="D38" s="169"/>
      <c r="E38" s="53">
        <v>984</v>
      </c>
      <c r="F38" s="54" t="s">
        <v>63</v>
      </c>
      <c r="G38" s="54" t="s">
        <v>147</v>
      </c>
      <c r="H38" s="53">
        <v>100</v>
      </c>
      <c r="I38" s="55">
        <v>6451.3</v>
      </c>
      <c r="J38" s="56">
        <v>6429.7</v>
      </c>
      <c r="K38" s="128">
        <f t="shared" si="0"/>
        <v>0.9966518376141242</v>
      </c>
      <c r="M38" s="86"/>
    </row>
    <row r="39" spans="2:13" ht="56.25" customHeight="1">
      <c r="B39" s="167" t="s">
        <v>51</v>
      </c>
      <c r="C39" s="168"/>
      <c r="D39" s="169"/>
      <c r="E39" s="53">
        <v>984</v>
      </c>
      <c r="F39" s="54" t="s">
        <v>63</v>
      </c>
      <c r="G39" s="54" t="s">
        <v>147</v>
      </c>
      <c r="H39" s="53">
        <v>200</v>
      </c>
      <c r="I39" s="55">
        <v>477</v>
      </c>
      <c r="J39" s="56">
        <v>477</v>
      </c>
      <c r="K39" s="128">
        <f t="shared" si="0"/>
        <v>1</v>
      </c>
      <c r="M39" s="86"/>
    </row>
    <row r="40" spans="2:13" s="76" customFormat="1" ht="15">
      <c r="B40" s="178" t="s">
        <v>66</v>
      </c>
      <c r="C40" s="178"/>
      <c r="D40" s="178"/>
      <c r="E40" s="63">
        <v>984</v>
      </c>
      <c r="F40" s="64" t="s">
        <v>67</v>
      </c>
      <c r="G40" s="63"/>
      <c r="H40" s="63"/>
      <c r="I40" s="65">
        <f>I41</f>
        <v>100</v>
      </c>
      <c r="J40" s="65">
        <f>J41</f>
        <v>0</v>
      </c>
      <c r="K40" s="128">
        <f t="shared" si="0"/>
        <v>0</v>
      </c>
      <c r="M40" s="119"/>
    </row>
    <row r="41" spans="2:13" s="44" customFormat="1" ht="17.25" customHeight="1">
      <c r="B41" s="167" t="s">
        <v>68</v>
      </c>
      <c r="C41" s="168"/>
      <c r="D41" s="169"/>
      <c r="E41" s="53">
        <v>984</v>
      </c>
      <c r="F41" s="54" t="s">
        <v>67</v>
      </c>
      <c r="G41" s="54" t="s">
        <v>148</v>
      </c>
      <c r="H41" s="54"/>
      <c r="I41" s="55">
        <f>I42</f>
        <v>100</v>
      </c>
      <c r="J41" s="55">
        <f>SUM(J42)</f>
        <v>0</v>
      </c>
      <c r="K41" s="128">
        <f t="shared" si="0"/>
        <v>0</v>
      </c>
      <c r="M41" s="118"/>
    </row>
    <row r="42" spans="2:13" ht="18.75" customHeight="1">
      <c r="B42" s="167" t="s">
        <v>56</v>
      </c>
      <c r="C42" s="168"/>
      <c r="D42" s="169"/>
      <c r="E42" s="53">
        <v>984</v>
      </c>
      <c r="F42" s="54" t="s">
        <v>67</v>
      </c>
      <c r="G42" s="54" t="s">
        <v>148</v>
      </c>
      <c r="H42" s="54" t="s">
        <v>69</v>
      </c>
      <c r="I42" s="55">
        <v>100</v>
      </c>
      <c r="J42" s="56">
        <v>0</v>
      </c>
      <c r="K42" s="128">
        <f t="shared" si="0"/>
        <v>0</v>
      </c>
      <c r="M42" s="86"/>
    </row>
    <row r="43" spans="2:13" s="44" customFormat="1" ht="30" customHeight="1">
      <c r="B43" s="199" t="s">
        <v>52</v>
      </c>
      <c r="C43" s="199"/>
      <c r="D43" s="199"/>
      <c r="E43" s="63">
        <v>984</v>
      </c>
      <c r="F43" s="64" t="s">
        <v>53</v>
      </c>
      <c r="G43" s="63"/>
      <c r="H43" s="63"/>
      <c r="I43" s="65">
        <f>SUM(I50+I52+I56+I58+I44+I46+I48+I54)</f>
        <v>284.9</v>
      </c>
      <c r="J43" s="65">
        <f>SUM(J50+J52+J56+J58+J44+J46+J48+J54)</f>
        <v>279.20000000000005</v>
      </c>
      <c r="K43" s="128">
        <f t="shared" si="0"/>
        <v>0.9799929799929802</v>
      </c>
      <c r="M43" s="118"/>
    </row>
    <row r="44" spans="2:13" s="44" customFormat="1" ht="57" customHeight="1">
      <c r="B44" s="203" t="s">
        <v>199</v>
      </c>
      <c r="C44" s="204"/>
      <c r="D44" s="205"/>
      <c r="E44" s="53">
        <v>984</v>
      </c>
      <c r="F44" s="54" t="s">
        <v>53</v>
      </c>
      <c r="G44" s="54" t="s">
        <v>200</v>
      </c>
      <c r="H44" s="63"/>
      <c r="I44" s="65">
        <f>SUM(I45)</f>
        <v>10</v>
      </c>
      <c r="J44" s="65">
        <f>SUM(J45)</f>
        <v>10</v>
      </c>
      <c r="K44" s="128">
        <f t="shared" si="0"/>
        <v>1</v>
      </c>
      <c r="M44" s="118"/>
    </row>
    <row r="45" spans="2:13" s="44" customFormat="1" ht="42" customHeight="1">
      <c r="B45" s="167" t="s">
        <v>70</v>
      </c>
      <c r="C45" s="168"/>
      <c r="D45" s="169"/>
      <c r="E45" s="53">
        <v>984</v>
      </c>
      <c r="F45" s="54" t="s">
        <v>53</v>
      </c>
      <c r="G45" s="54" t="s">
        <v>200</v>
      </c>
      <c r="H45" s="53">
        <v>200</v>
      </c>
      <c r="I45" s="65">
        <v>10</v>
      </c>
      <c r="J45" s="65">
        <v>10</v>
      </c>
      <c r="K45" s="128">
        <f t="shared" si="0"/>
        <v>1</v>
      </c>
      <c r="M45" s="118"/>
    </row>
    <row r="46" spans="2:13" s="44" customFormat="1" ht="97.5" customHeight="1">
      <c r="B46" s="203" t="s">
        <v>201</v>
      </c>
      <c r="C46" s="204"/>
      <c r="D46" s="205"/>
      <c r="E46" s="53">
        <v>984</v>
      </c>
      <c r="F46" s="54" t="s">
        <v>53</v>
      </c>
      <c r="G46" s="54" t="s">
        <v>202</v>
      </c>
      <c r="H46" s="63"/>
      <c r="I46" s="65">
        <f>SUM(I47)</f>
        <v>10</v>
      </c>
      <c r="J46" s="65">
        <f>SUM(J47)</f>
        <v>10</v>
      </c>
      <c r="K46" s="128">
        <f t="shared" si="0"/>
        <v>1</v>
      </c>
      <c r="M46" s="118"/>
    </row>
    <row r="47" spans="2:13" s="44" customFormat="1" ht="45" customHeight="1">
      <c r="B47" s="167" t="s">
        <v>70</v>
      </c>
      <c r="C47" s="168"/>
      <c r="D47" s="169"/>
      <c r="E47" s="53">
        <v>984</v>
      </c>
      <c r="F47" s="54" t="s">
        <v>53</v>
      </c>
      <c r="G47" s="54" t="s">
        <v>202</v>
      </c>
      <c r="H47" s="53">
        <v>200</v>
      </c>
      <c r="I47" s="65">
        <v>10</v>
      </c>
      <c r="J47" s="65">
        <v>10</v>
      </c>
      <c r="K47" s="128">
        <f t="shared" si="0"/>
        <v>1</v>
      </c>
      <c r="M47" s="118"/>
    </row>
    <row r="48" spans="2:13" s="44" customFormat="1" ht="72.75" customHeight="1">
      <c r="B48" s="203" t="s">
        <v>101</v>
      </c>
      <c r="C48" s="204"/>
      <c r="D48" s="205"/>
      <c r="E48" s="53">
        <v>984</v>
      </c>
      <c r="F48" s="54" t="s">
        <v>53</v>
      </c>
      <c r="G48" s="54" t="s">
        <v>102</v>
      </c>
      <c r="H48" s="63"/>
      <c r="I48" s="65">
        <f>SUM(I49)</f>
        <v>10</v>
      </c>
      <c r="J48" s="65">
        <f>SUM(J49)</f>
        <v>10</v>
      </c>
      <c r="K48" s="128">
        <f t="shared" si="0"/>
        <v>1</v>
      </c>
      <c r="M48" s="118"/>
    </row>
    <row r="49" spans="2:13" s="44" customFormat="1" ht="44.25" customHeight="1">
      <c r="B49" s="167" t="s">
        <v>70</v>
      </c>
      <c r="C49" s="168"/>
      <c r="D49" s="169"/>
      <c r="E49" s="53">
        <v>984</v>
      </c>
      <c r="F49" s="54" t="s">
        <v>53</v>
      </c>
      <c r="G49" s="54" t="s">
        <v>102</v>
      </c>
      <c r="H49" s="53">
        <v>200</v>
      </c>
      <c r="I49" s="65">
        <v>10</v>
      </c>
      <c r="J49" s="65">
        <v>10</v>
      </c>
      <c r="K49" s="128">
        <f t="shared" si="0"/>
        <v>1</v>
      </c>
      <c r="M49" s="118"/>
    </row>
    <row r="50" spans="2:13" s="44" customFormat="1" ht="69.75" customHeight="1">
      <c r="B50" s="167" t="s">
        <v>151</v>
      </c>
      <c r="C50" s="168"/>
      <c r="D50" s="169"/>
      <c r="E50" s="57">
        <v>984</v>
      </c>
      <c r="F50" s="58" t="s">
        <v>53</v>
      </c>
      <c r="G50" s="58" t="s">
        <v>149</v>
      </c>
      <c r="H50" s="57"/>
      <c r="I50" s="59">
        <f>SUM(I51)</f>
        <v>108.2</v>
      </c>
      <c r="J50" s="59">
        <f>SUM(J51)</f>
        <v>108.2</v>
      </c>
      <c r="K50" s="128">
        <f t="shared" si="0"/>
        <v>1</v>
      </c>
      <c r="M50" s="118"/>
    </row>
    <row r="51" spans="2:13" s="44" customFormat="1" ht="43.5" customHeight="1">
      <c r="B51" s="200" t="s">
        <v>70</v>
      </c>
      <c r="C51" s="201"/>
      <c r="D51" s="202"/>
      <c r="E51" s="57">
        <v>984</v>
      </c>
      <c r="F51" s="58" t="s">
        <v>53</v>
      </c>
      <c r="G51" s="58" t="s">
        <v>149</v>
      </c>
      <c r="H51" s="57">
        <v>200</v>
      </c>
      <c r="I51" s="59">
        <v>108.2</v>
      </c>
      <c r="J51" s="56">
        <v>108.2</v>
      </c>
      <c r="K51" s="128">
        <f t="shared" si="0"/>
        <v>1</v>
      </c>
      <c r="M51" s="118"/>
    </row>
    <row r="52" spans="2:13" ht="127.5" customHeight="1">
      <c r="B52" s="167" t="s">
        <v>152</v>
      </c>
      <c r="C52" s="168"/>
      <c r="D52" s="169"/>
      <c r="E52" s="53">
        <v>984</v>
      </c>
      <c r="F52" s="54" t="s">
        <v>53</v>
      </c>
      <c r="G52" s="54" t="s">
        <v>150</v>
      </c>
      <c r="H52" s="53"/>
      <c r="I52" s="55">
        <f>I53</f>
        <v>86.3</v>
      </c>
      <c r="J52" s="55">
        <f>J53</f>
        <v>86.2</v>
      </c>
      <c r="K52" s="128">
        <f t="shared" si="0"/>
        <v>0.9988412514484357</v>
      </c>
      <c r="M52" s="86"/>
    </row>
    <row r="53" spans="2:13" ht="40.5" customHeight="1">
      <c r="B53" s="167" t="s">
        <v>70</v>
      </c>
      <c r="C53" s="168"/>
      <c r="D53" s="169"/>
      <c r="E53" s="53">
        <v>984</v>
      </c>
      <c r="F53" s="54" t="s">
        <v>53</v>
      </c>
      <c r="G53" s="54" t="s">
        <v>150</v>
      </c>
      <c r="H53" s="53">
        <v>200</v>
      </c>
      <c r="I53" s="55">
        <v>86.3</v>
      </c>
      <c r="J53" s="56">
        <v>86.2</v>
      </c>
      <c r="K53" s="128">
        <f t="shared" si="0"/>
        <v>0.9988412514484357</v>
      </c>
      <c r="M53" s="86"/>
    </row>
    <row r="54" spans="2:13" ht="30.75" customHeight="1">
      <c r="B54" s="164" t="s">
        <v>205</v>
      </c>
      <c r="C54" s="165"/>
      <c r="D54" s="166"/>
      <c r="E54" s="53">
        <v>984</v>
      </c>
      <c r="F54" s="54" t="s">
        <v>53</v>
      </c>
      <c r="G54" s="54" t="s">
        <v>206</v>
      </c>
      <c r="H54" s="53"/>
      <c r="I54" s="55">
        <f>SUM(I55)</f>
        <v>6</v>
      </c>
      <c r="J54" s="56">
        <f>SUM(J55)</f>
        <v>6</v>
      </c>
      <c r="K54" s="128">
        <f t="shared" si="0"/>
        <v>1</v>
      </c>
      <c r="M54" s="86"/>
    </row>
    <row r="55" spans="2:13" ht="15.75" customHeight="1">
      <c r="B55" s="164" t="s">
        <v>56</v>
      </c>
      <c r="C55" s="165"/>
      <c r="D55" s="166"/>
      <c r="E55" s="53">
        <v>984</v>
      </c>
      <c r="F55" s="54" t="s">
        <v>53</v>
      </c>
      <c r="G55" s="54" t="s">
        <v>206</v>
      </c>
      <c r="H55" s="53">
        <v>800</v>
      </c>
      <c r="I55" s="55">
        <v>6</v>
      </c>
      <c r="J55" s="56">
        <v>6</v>
      </c>
      <c r="K55" s="128">
        <f t="shared" si="0"/>
        <v>1</v>
      </c>
      <c r="M55" s="86"/>
    </row>
    <row r="56" spans="2:13" s="77" customFormat="1" ht="97.5" customHeight="1">
      <c r="B56" s="167" t="s">
        <v>71</v>
      </c>
      <c r="C56" s="168"/>
      <c r="D56" s="169"/>
      <c r="E56" s="53">
        <v>984</v>
      </c>
      <c r="F56" s="54" t="s">
        <v>53</v>
      </c>
      <c r="G56" s="54" t="s">
        <v>153</v>
      </c>
      <c r="H56" s="53"/>
      <c r="I56" s="55">
        <v>8.8</v>
      </c>
      <c r="J56" s="55">
        <f>SUM(J57)</f>
        <v>8.8</v>
      </c>
      <c r="K56" s="128">
        <f t="shared" si="0"/>
        <v>1</v>
      </c>
      <c r="M56" s="120"/>
    </row>
    <row r="57" spans="2:13" s="77" customFormat="1" ht="42" customHeight="1">
      <c r="B57" s="167" t="s">
        <v>72</v>
      </c>
      <c r="C57" s="168"/>
      <c r="D57" s="169"/>
      <c r="E57" s="53">
        <v>984</v>
      </c>
      <c r="F57" s="54" t="s">
        <v>53</v>
      </c>
      <c r="G57" s="54" t="s">
        <v>153</v>
      </c>
      <c r="H57" s="53">
        <v>200</v>
      </c>
      <c r="I57" s="55">
        <v>8.8</v>
      </c>
      <c r="J57" s="129">
        <v>8.8</v>
      </c>
      <c r="K57" s="128">
        <f t="shared" si="0"/>
        <v>1</v>
      </c>
      <c r="M57" s="120"/>
    </row>
    <row r="58" spans="2:13" ht="73.5" customHeight="1">
      <c r="B58" s="167" t="s">
        <v>154</v>
      </c>
      <c r="C58" s="168"/>
      <c r="D58" s="169"/>
      <c r="E58" s="53">
        <v>984</v>
      </c>
      <c r="F58" s="54" t="s">
        <v>53</v>
      </c>
      <c r="G58" s="54" t="s">
        <v>155</v>
      </c>
      <c r="H58" s="53"/>
      <c r="I58" s="55">
        <f>SUM(I59)</f>
        <v>45.6</v>
      </c>
      <c r="J58" s="55">
        <f>SUM(J59)</f>
        <v>40</v>
      </c>
      <c r="K58" s="128">
        <f t="shared" si="0"/>
        <v>0.8771929824561403</v>
      </c>
      <c r="M58" s="86"/>
    </row>
    <row r="59" spans="2:13" ht="42" customHeight="1">
      <c r="B59" s="167" t="s">
        <v>70</v>
      </c>
      <c r="C59" s="168"/>
      <c r="D59" s="169"/>
      <c r="E59" s="53">
        <v>984</v>
      </c>
      <c r="F59" s="54" t="s">
        <v>53</v>
      </c>
      <c r="G59" s="54" t="s">
        <v>155</v>
      </c>
      <c r="H59" s="53">
        <v>200</v>
      </c>
      <c r="I59" s="55">
        <v>45.6</v>
      </c>
      <c r="J59" s="56">
        <v>40</v>
      </c>
      <c r="K59" s="128">
        <f t="shared" si="0"/>
        <v>0.8771929824561403</v>
      </c>
      <c r="M59" s="86"/>
    </row>
    <row r="60" spans="2:13" s="44" customFormat="1" ht="60" customHeight="1">
      <c r="B60" s="177" t="s">
        <v>73</v>
      </c>
      <c r="C60" s="177"/>
      <c r="D60" s="177"/>
      <c r="E60" s="60">
        <v>984</v>
      </c>
      <c r="F60" s="61" t="s">
        <v>74</v>
      </c>
      <c r="G60" s="61"/>
      <c r="H60" s="60"/>
      <c r="I60" s="62">
        <f>SUM(I61)</f>
        <v>255.2</v>
      </c>
      <c r="J60" s="62">
        <f>SUM(J61)</f>
        <v>255</v>
      </c>
      <c r="K60" s="128">
        <f t="shared" si="0"/>
        <v>0.9992163009404389</v>
      </c>
      <c r="M60" s="118"/>
    </row>
    <row r="61" spans="2:13" s="44" customFormat="1" ht="69.75" customHeight="1">
      <c r="B61" s="178" t="s">
        <v>198</v>
      </c>
      <c r="C61" s="178"/>
      <c r="D61" s="178"/>
      <c r="E61" s="63">
        <v>984</v>
      </c>
      <c r="F61" s="64" t="s">
        <v>75</v>
      </c>
      <c r="G61" s="64"/>
      <c r="H61" s="63"/>
      <c r="I61" s="65">
        <f>SUM(I62+I64)</f>
        <v>255.2</v>
      </c>
      <c r="J61" s="65">
        <f>SUM(J62+J64)</f>
        <v>255</v>
      </c>
      <c r="K61" s="128">
        <f t="shared" si="0"/>
        <v>0.9992163009404389</v>
      </c>
      <c r="M61" s="118"/>
    </row>
    <row r="62" spans="2:13" s="44" customFormat="1" ht="179.25" customHeight="1">
      <c r="B62" s="206" t="s">
        <v>156</v>
      </c>
      <c r="C62" s="179"/>
      <c r="D62" s="180"/>
      <c r="E62" s="53">
        <v>984</v>
      </c>
      <c r="F62" s="54" t="s">
        <v>75</v>
      </c>
      <c r="G62" s="54" t="s">
        <v>157</v>
      </c>
      <c r="H62" s="53"/>
      <c r="I62" s="55">
        <f>SUM(I63)</f>
        <v>68</v>
      </c>
      <c r="J62" s="55">
        <f>SUM(J63)</f>
        <v>67.9</v>
      </c>
      <c r="K62" s="128">
        <f t="shared" si="0"/>
        <v>0.998529411764706</v>
      </c>
      <c r="M62" s="118"/>
    </row>
    <row r="63" spans="2:13" ht="42" customHeight="1">
      <c r="B63" s="167" t="s">
        <v>70</v>
      </c>
      <c r="C63" s="168"/>
      <c r="D63" s="169"/>
      <c r="E63" s="53">
        <v>984</v>
      </c>
      <c r="F63" s="54" t="s">
        <v>75</v>
      </c>
      <c r="G63" s="54" t="s">
        <v>157</v>
      </c>
      <c r="H63" s="53">
        <v>200</v>
      </c>
      <c r="I63" s="55">
        <v>68</v>
      </c>
      <c r="J63" s="56">
        <v>67.9</v>
      </c>
      <c r="K63" s="128">
        <f t="shared" si="0"/>
        <v>0.998529411764706</v>
      </c>
      <c r="M63" s="86"/>
    </row>
    <row r="64" spans="2:13" s="44" customFormat="1" ht="125.25" customHeight="1">
      <c r="B64" s="167" t="s">
        <v>159</v>
      </c>
      <c r="C64" s="168"/>
      <c r="D64" s="169"/>
      <c r="E64" s="53">
        <v>984</v>
      </c>
      <c r="F64" s="54" t="s">
        <v>75</v>
      </c>
      <c r="G64" s="54" t="s">
        <v>158</v>
      </c>
      <c r="H64" s="53"/>
      <c r="I64" s="55">
        <f>SUM(I65)</f>
        <v>187.2</v>
      </c>
      <c r="J64" s="55">
        <f>SUM(J65)</f>
        <v>187.1</v>
      </c>
      <c r="K64" s="128">
        <f t="shared" si="0"/>
        <v>0.999465811965812</v>
      </c>
      <c r="M64" s="118"/>
    </row>
    <row r="65" spans="2:13" ht="41.25" customHeight="1">
      <c r="B65" s="167" t="s">
        <v>70</v>
      </c>
      <c r="C65" s="168"/>
      <c r="D65" s="169"/>
      <c r="E65" s="53">
        <v>984</v>
      </c>
      <c r="F65" s="54" t="s">
        <v>75</v>
      </c>
      <c r="G65" s="54" t="s">
        <v>158</v>
      </c>
      <c r="H65" s="53">
        <v>200</v>
      </c>
      <c r="I65" s="55">
        <v>187.2</v>
      </c>
      <c r="J65" s="56">
        <v>187.1</v>
      </c>
      <c r="K65" s="128">
        <f t="shared" si="0"/>
        <v>0.999465811965812</v>
      </c>
      <c r="M65" s="86"/>
    </row>
    <row r="66" spans="2:13" ht="30" customHeight="1">
      <c r="B66" s="196" t="s">
        <v>76</v>
      </c>
      <c r="C66" s="197"/>
      <c r="D66" s="198"/>
      <c r="E66" s="60">
        <v>984</v>
      </c>
      <c r="F66" s="61" t="s">
        <v>77</v>
      </c>
      <c r="G66" s="61"/>
      <c r="H66" s="60"/>
      <c r="I66" s="62">
        <f>SUM(I67+I70+I76)</f>
        <v>129690.70000000001</v>
      </c>
      <c r="J66" s="62">
        <f>SUM(J67+J70+J76)</f>
        <v>129053.1</v>
      </c>
      <c r="K66" s="128">
        <f t="shared" si="0"/>
        <v>0.9950836875735884</v>
      </c>
      <c r="M66" s="86"/>
    </row>
    <row r="67" spans="2:13" ht="16.5" customHeight="1">
      <c r="B67" s="170" t="s">
        <v>78</v>
      </c>
      <c r="C67" s="207"/>
      <c r="D67" s="208"/>
      <c r="E67" s="63">
        <v>984</v>
      </c>
      <c r="F67" s="64" t="s">
        <v>79</v>
      </c>
      <c r="G67" s="64"/>
      <c r="H67" s="63"/>
      <c r="I67" s="65">
        <f>SUM(I68)</f>
        <v>1947.6</v>
      </c>
      <c r="J67" s="65">
        <f>SUM(J68)</f>
        <v>1947.5</v>
      </c>
      <c r="K67" s="128">
        <f t="shared" si="0"/>
        <v>0.9999486547545697</v>
      </c>
      <c r="M67" s="86"/>
    </row>
    <row r="68" spans="2:13" s="44" customFormat="1" ht="85.5" customHeight="1">
      <c r="B68" s="200" t="s">
        <v>161</v>
      </c>
      <c r="C68" s="201"/>
      <c r="D68" s="202"/>
      <c r="E68" s="57">
        <v>984</v>
      </c>
      <c r="F68" s="58" t="s">
        <v>79</v>
      </c>
      <c r="G68" s="58" t="s">
        <v>160</v>
      </c>
      <c r="H68" s="57"/>
      <c r="I68" s="59">
        <f>SUM(I69)</f>
        <v>1947.6</v>
      </c>
      <c r="J68" s="59">
        <f>SUM(J69)</f>
        <v>1947.5</v>
      </c>
      <c r="K68" s="128">
        <f t="shared" si="0"/>
        <v>0.9999486547545697</v>
      </c>
      <c r="M68" s="118"/>
    </row>
    <row r="69" spans="2:13" ht="42.75" customHeight="1">
      <c r="B69" s="167" t="s">
        <v>70</v>
      </c>
      <c r="C69" s="168"/>
      <c r="D69" s="169"/>
      <c r="E69" s="57">
        <v>984</v>
      </c>
      <c r="F69" s="58" t="s">
        <v>79</v>
      </c>
      <c r="G69" s="58" t="s">
        <v>160</v>
      </c>
      <c r="H69" s="57">
        <v>200</v>
      </c>
      <c r="I69" s="59">
        <v>1947.6</v>
      </c>
      <c r="J69" s="56">
        <v>1947.5</v>
      </c>
      <c r="K69" s="128">
        <f t="shared" si="0"/>
        <v>0.9999486547545697</v>
      </c>
      <c r="M69" s="86"/>
    </row>
    <row r="70" spans="2:13" s="45" customFormat="1" ht="31.5" customHeight="1">
      <c r="B70" s="170" t="s">
        <v>80</v>
      </c>
      <c r="C70" s="207"/>
      <c r="D70" s="208"/>
      <c r="E70" s="63">
        <v>984</v>
      </c>
      <c r="F70" s="64" t="s">
        <v>81</v>
      </c>
      <c r="G70" s="64"/>
      <c r="H70" s="63"/>
      <c r="I70" s="65">
        <f>SUM(I71+I74)</f>
        <v>127721.1</v>
      </c>
      <c r="J70" s="65">
        <f>SUM(J71+J74)</f>
        <v>127083.6</v>
      </c>
      <c r="K70" s="128">
        <f t="shared" si="0"/>
        <v>0.995008655578444</v>
      </c>
      <c r="M70" s="121"/>
    </row>
    <row r="71" spans="2:13" s="44" customFormat="1" ht="96" customHeight="1">
      <c r="B71" s="167" t="s">
        <v>163</v>
      </c>
      <c r="C71" s="179"/>
      <c r="D71" s="180"/>
      <c r="E71" s="53">
        <v>984</v>
      </c>
      <c r="F71" s="54" t="s">
        <v>81</v>
      </c>
      <c r="G71" s="54" t="s">
        <v>162</v>
      </c>
      <c r="H71" s="53"/>
      <c r="I71" s="55">
        <f>SUM(I72+I73)</f>
        <v>127298.3</v>
      </c>
      <c r="J71" s="55">
        <f>SUM(J72+J73)</f>
        <v>126660.8</v>
      </c>
      <c r="K71" s="128">
        <f t="shared" si="0"/>
        <v>0.9949920776632524</v>
      </c>
      <c r="M71" s="118"/>
    </row>
    <row r="72" spans="2:13" ht="42.75" customHeight="1">
      <c r="B72" s="167" t="s">
        <v>70</v>
      </c>
      <c r="C72" s="168"/>
      <c r="D72" s="169"/>
      <c r="E72" s="53">
        <v>984</v>
      </c>
      <c r="F72" s="54" t="s">
        <v>81</v>
      </c>
      <c r="G72" s="54" t="s">
        <v>162</v>
      </c>
      <c r="H72" s="53">
        <v>200</v>
      </c>
      <c r="I72" s="55">
        <v>127295.6</v>
      </c>
      <c r="J72" s="55">
        <v>126658.1</v>
      </c>
      <c r="K72" s="128">
        <f aca="true" t="shared" si="2" ref="K72:K134">SUM(J72/I72)</f>
        <v>0.9949919714428465</v>
      </c>
      <c r="M72" s="86"/>
    </row>
    <row r="73" spans="2:13" ht="17.25" customHeight="1">
      <c r="B73" s="164" t="s">
        <v>56</v>
      </c>
      <c r="C73" s="165"/>
      <c r="D73" s="166"/>
      <c r="E73" s="53">
        <v>984</v>
      </c>
      <c r="F73" s="54" t="s">
        <v>81</v>
      </c>
      <c r="G73" s="54" t="s">
        <v>162</v>
      </c>
      <c r="H73" s="53">
        <v>800</v>
      </c>
      <c r="I73" s="55">
        <v>2.7</v>
      </c>
      <c r="J73" s="55">
        <v>2.7</v>
      </c>
      <c r="K73" s="128">
        <f t="shared" si="2"/>
        <v>1</v>
      </c>
      <c r="M73" s="86"/>
    </row>
    <row r="74" spans="2:13" ht="71.25" customHeight="1">
      <c r="B74" s="167" t="s">
        <v>154</v>
      </c>
      <c r="C74" s="168"/>
      <c r="D74" s="169"/>
      <c r="E74" s="53">
        <v>984</v>
      </c>
      <c r="F74" s="54" t="s">
        <v>81</v>
      </c>
      <c r="G74" s="58" t="s">
        <v>155</v>
      </c>
      <c r="H74" s="53"/>
      <c r="I74" s="55">
        <f>SUM(I75)</f>
        <v>422.8</v>
      </c>
      <c r="J74" s="55">
        <f>SUM(J75)</f>
        <v>422.8</v>
      </c>
      <c r="K74" s="128">
        <f t="shared" si="2"/>
        <v>1</v>
      </c>
      <c r="M74" s="86"/>
    </row>
    <row r="75" spans="2:13" ht="42" customHeight="1">
      <c r="B75" s="167" t="s">
        <v>70</v>
      </c>
      <c r="C75" s="168"/>
      <c r="D75" s="169"/>
      <c r="E75" s="53">
        <v>984</v>
      </c>
      <c r="F75" s="54" t="s">
        <v>81</v>
      </c>
      <c r="G75" s="58" t="s">
        <v>155</v>
      </c>
      <c r="H75" s="53">
        <v>200</v>
      </c>
      <c r="I75" s="55">
        <v>422.8</v>
      </c>
      <c r="J75" s="56">
        <v>422.8</v>
      </c>
      <c r="K75" s="128">
        <f t="shared" si="2"/>
        <v>1</v>
      </c>
      <c r="M75" s="86"/>
    </row>
    <row r="76" spans="2:13" s="44" customFormat="1" ht="31.5" customHeight="1">
      <c r="B76" s="178" t="s">
        <v>82</v>
      </c>
      <c r="C76" s="178"/>
      <c r="D76" s="178"/>
      <c r="E76" s="63">
        <v>984</v>
      </c>
      <c r="F76" s="64" t="s">
        <v>83</v>
      </c>
      <c r="G76" s="63"/>
      <c r="H76" s="63"/>
      <c r="I76" s="65">
        <f>I77</f>
        <v>22</v>
      </c>
      <c r="J76" s="65">
        <f>J77</f>
        <v>22</v>
      </c>
      <c r="K76" s="128">
        <f t="shared" si="2"/>
        <v>1</v>
      </c>
      <c r="M76" s="118"/>
    </row>
    <row r="77" spans="2:13" ht="61.5" customHeight="1">
      <c r="B77" s="167" t="s">
        <v>84</v>
      </c>
      <c r="C77" s="168"/>
      <c r="D77" s="169"/>
      <c r="E77" s="53">
        <v>984</v>
      </c>
      <c r="F77" s="54" t="s">
        <v>83</v>
      </c>
      <c r="G77" s="54" t="s">
        <v>85</v>
      </c>
      <c r="H77" s="53"/>
      <c r="I77" s="55">
        <f>SUM(I78)</f>
        <v>22</v>
      </c>
      <c r="J77" s="55">
        <f>SUM(J78)</f>
        <v>22</v>
      </c>
      <c r="K77" s="128">
        <f t="shared" si="2"/>
        <v>1</v>
      </c>
      <c r="M77" s="86"/>
    </row>
    <row r="78" spans="2:13" s="45" customFormat="1" ht="45" customHeight="1">
      <c r="B78" s="167" t="s">
        <v>70</v>
      </c>
      <c r="C78" s="168"/>
      <c r="D78" s="169"/>
      <c r="E78" s="53">
        <v>984</v>
      </c>
      <c r="F78" s="54" t="s">
        <v>83</v>
      </c>
      <c r="G78" s="54" t="s">
        <v>85</v>
      </c>
      <c r="H78" s="53">
        <v>200</v>
      </c>
      <c r="I78" s="55">
        <v>22</v>
      </c>
      <c r="J78" s="56">
        <v>22</v>
      </c>
      <c r="K78" s="128">
        <f t="shared" si="2"/>
        <v>1</v>
      </c>
      <c r="M78" s="121"/>
    </row>
    <row r="79" spans="2:13" s="45" customFormat="1" ht="29.25" customHeight="1">
      <c r="B79" s="209" t="s">
        <v>86</v>
      </c>
      <c r="C79" s="210"/>
      <c r="D79" s="211"/>
      <c r="E79" s="78">
        <v>984</v>
      </c>
      <c r="F79" s="79" t="s">
        <v>87</v>
      </c>
      <c r="G79" s="78"/>
      <c r="H79" s="78"/>
      <c r="I79" s="67">
        <f>I80</f>
        <v>170556.60000000003</v>
      </c>
      <c r="J79" s="67">
        <f>J80</f>
        <v>169752.2</v>
      </c>
      <c r="K79" s="128">
        <f t="shared" si="2"/>
        <v>0.9952836770901857</v>
      </c>
      <c r="M79" s="121"/>
    </row>
    <row r="80" spans="2:13" s="44" customFormat="1" ht="17.25" customHeight="1">
      <c r="B80" s="212" t="s">
        <v>88</v>
      </c>
      <c r="C80" s="213"/>
      <c r="D80" s="214"/>
      <c r="E80" s="80">
        <v>984</v>
      </c>
      <c r="F80" s="81" t="s">
        <v>89</v>
      </c>
      <c r="G80" s="80"/>
      <c r="H80" s="80"/>
      <c r="I80" s="66">
        <f>SUM(I81+I93+I95+I99+I83+I85+I87+I89+I101+I97+I91)</f>
        <v>170556.60000000003</v>
      </c>
      <c r="J80" s="66">
        <f>SUM(J81+J93+J95+J99+J83+J85+J87+J89+J101+J97+J91)</f>
        <v>169752.2</v>
      </c>
      <c r="K80" s="128">
        <f t="shared" si="2"/>
        <v>0.9952836770901857</v>
      </c>
      <c r="M80" s="118"/>
    </row>
    <row r="81" spans="2:14" s="44" customFormat="1" ht="47.25" customHeight="1">
      <c r="B81" s="167" t="s">
        <v>90</v>
      </c>
      <c r="C81" s="168"/>
      <c r="D81" s="169"/>
      <c r="E81" s="53">
        <v>984</v>
      </c>
      <c r="F81" s="54" t="s">
        <v>89</v>
      </c>
      <c r="G81" s="58" t="s">
        <v>91</v>
      </c>
      <c r="H81" s="53"/>
      <c r="I81" s="55">
        <f>SUM(I82:I82)</f>
        <v>1002.7</v>
      </c>
      <c r="J81" s="55">
        <f>SUM(J82:J82)</f>
        <v>1002.6</v>
      </c>
      <c r="K81" s="128">
        <f t="shared" si="2"/>
        <v>0.9999002692729629</v>
      </c>
      <c r="M81" s="118"/>
      <c r="N81" s="82"/>
    </row>
    <row r="82" spans="2:13" s="44" customFormat="1" ht="42.75" customHeight="1">
      <c r="B82" s="167" t="s">
        <v>70</v>
      </c>
      <c r="C82" s="168"/>
      <c r="D82" s="169"/>
      <c r="E82" s="53">
        <v>984</v>
      </c>
      <c r="F82" s="54" t="s">
        <v>89</v>
      </c>
      <c r="G82" s="58" t="s">
        <v>91</v>
      </c>
      <c r="H82" s="53">
        <v>200</v>
      </c>
      <c r="I82" s="55">
        <v>1002.7</v>
      </c>
      <c r="J82" s="56">
        <v>1002.6</v>
      </c>
      <c r="K82" s="128">
        <f t="shared" si="2"/>
        <v>0.9999002692729629</v>
      </c>
      <c r="M82" s="118"/>
    </row>
    <row r="83" spans="2:13" s="44" customFormat="1" ht="96.75" customHeight="1">
      <c r="B83" s="164" t="s">
        <v>215</v>
      </c>
      <c r="C83" s="165"/>
      <c r="D83" s="166"/>
      <c r="E83" s="53">
        <v>984</v>
      </c>
      <c r="F83" s="54" t="s">
        <v>89</v>
      </c>
      <c r="G83" s="58" t="s">
        <v>203</v>
      </c>
      <c r="H83" s="53"/>
      <c r="I83" s="55">
        <f>SUM(I84)</f>
        <v>37905.1</v>
      </c>
      <c r="J83" s="56">
        <f>SUM(J84)</f>
        <v>37775.2</v>
      </c>
      <c r="K83" s="128">
        <f t="shared" si="2"/>
        <v>0.996573020517028</v>
      </c>
      <c r="M83" s="118"/>
    </row>
    <row r="84" spans="2:13" s="44" customFormat="1" ht="42.75" customHeight="1">
      <c r="B84" s="167" t="s">
        <v>70</v>
      </c>
      <c r="C84" s="168"/>
      <c r="D84" s="169"/>
      <c r="E84" s="53">
        <v>984</v>
      </c>
      <c r="F84" s="54" t="s">
        <v>89</v>
      </c>
      <c r="G84" s="58" t="s">
        <v>203</v>
      </c>
      <c r="H84" s="53">
        <v>200</v>
      </c>
      <c r="I84" s="55">
        <v>37905.1</v>
      </c>
      <c r="J84" s="56">
        <v>37775.2</v>
      </c>
      <c r="K84" s="128">
        <f t="shared" si="2"/>
        <v>0.996573020517028</v>
      </c>
      <c r="M84" s="118"/>
    </row>
    <row r="85" spans="2:13" s="44" customFormat="1" ht="99" customHeight="1">
      <c r="B85" s="164" t="s">
        <v>217</v>
      </c>
      <c r="C85" s="165"/>
      <c r="D85" s="166"/>
      <c r="E85" s="53">
        <v>984</v>
      </c>
      <c r="F85" s="54" t="s">
        <v>89</v>
      </c>
      <c r="G85" s="58" t="s">
        <v>204</v>
      </c>
      <c r="H85" s="53"/>
      <c r="I85" s="55">
        <f>SUM(I86)</f>
        <v>11182.8</v>
      </c>
      <c r="J85" s="56">
        <f>SUM(J86)</f>
        <v>11182.7</v>
      </c>
      <c r="K85" s="128">
        <f t="shared" si="2"/>
        <v>0.9999910576957471</v>
      </c>
      <c r="M85" s="118"/>
    </row>
    <row r="86" spans="2:13" s="44" customFormat="1" ht="42.75" customHeight="1">
      <c r="B86" s="167" t="s">
        <v>70</v>
      </c>
      <c r="C86" s="168"/>
      <c r="D86" s="169"/>
      <c r="E86" s="53">
        <v>984</v>
      </c>
      <c r="F86" s="54" t="s">
        <v>89</v>
      </c>
      <c r="G86" s="58" t="s">
        <v>204</v>
      </c>
      <c r="H86" s="53">
        <v>200</v>
      </c>
      <c r="I86" s="55">
        <v>11182.8</v>
      </c>
      <c r="J86" s="56">
        <v>11182.7</v>
      </c>
      <c r="K86" s="128">
        <f t="shared" si="2"/>
        <v>0.9999910576957471</v>
      </c>
      <c r="M86" s="118"/>
    </row>
    <row r="87" spans="2:13" s="44" customFormat="1" ht="83.25" customHeight="1">
      <c r="B87" s="164" t="s">
        <v>216</v>
      </c>
      <c r="C87" s="165"/>
      <c r="D87" s="166"/>
      <c r="E87" s="53">
        <v>984</v>
      </c>
      <c r="F87" s="54" t="s">
        <v>89</v>
      </c>
      <c r="G87" s="58" t="s">
        <v>226</v>
      </c>
      <c r="H87" s="53"/>
      <c r="I87" s="55">
        <f>SUM(I88)</f>
        <v>2002.4</v>
      </c>
      <c r="J87" s="56">
        <f>SUM(J88)</f>
        <v>1995.5</v>
      </c>
      <c r="K87" s="128">
        <f t="shared" si="2"/>
        <v>0.9965541350379544</v>
      </c>
      <c r="M87" s="118"/>
    </row>
    <row r="88" spans="2:13" s="44" customFormat="1" ht="42.75" customHeight="1">
      <c r="B88" s="167" t="s">
        <v>70</v>
      </c>
      <c r="C88" s="168"/>
      <c r="D88" s="169"/>
      <c r="E88" s="53">
        <v>984</v>
      </c>
      <c r="F88" s="54" t="s">
        <v>89</v>
      </c>
      <c r="G88" s="58" t="s">
        <v>226</v>
      </c>
      <c r="H88" s="53">
        <v>200</v>
      </c>
      <c r="I88" s="55">
        <v>2002.4</v>
      </c>
      <c r="J88" s="56">
        <v>1995.5</v>
      </c>
      <c r="K88" s="128">
        <f t="shared" si="2"/>
        <v>0.9965541350379544</v>
      </c>
      <c r="M88" s="118"/>
    </row>
    <row r="89" spans="2:13" s="44" customFormat="1" ht="84.75" customHeight="1">
      <c r="B89" s="164" t="s">
        <v>218</v>
      </c>
      <c r="C89" s="165"/>
      <c r="D89" s="166"/>
      <c r="E89" s="53">
        <v>984</v>
      </c>
      <c r="F89" s="54" t="s">
        <v>89</v>
      </c>
      <c r="G89" s="58" t="s">
        <v>227</v>
      </c>
      <c r="H89" s="53"/>
      <c r="I89" s="55">
        <f>SUM(I90)</f>
        <v>589.1</v>
      </c>
      <c r="J89" s="56">
        <f>SUM(J90)</f>
        <v>589.1</v>
      </c>
      <c r="K89" s="128">
        <f t="shared" si="2"/>
        <v>1</v>
      </c>
      <c r="M89" s="118"/>
    </row>
    <row r="90" spans="2:13" s="44" customFormat="1" ht="42.75" customHeight="1">
      <c r="B90" s="167" t="s">
        <v>70</v>
      </c>
      <c r="C90" s="168"/>
      <c r="D90" s="169"/>
      <c r="E90" s="53">
        <v>984</v>
      </c>
      <c r="F90" s="54" t="s">
        <v>89</v>
      </c>
      <c r="G90" s="58" t="s">
        <v>227</v>
      </c>
      <c r="H90" s="53">
        <v>200</v>
      </c>
      <c r="I90" s="55">
        <v>589.1</v>
      </c>
      <c r="J90" s="56">
        <v>589.1</v>
      </c>
      <c r="K90" s="128">
        <f t="shared" si="2"/>
        <v>1</v>
      </c>
      <c r="M90" s="118"/>
    </row>
    <row r="91" spans="2:16" s="44" customFormat="1" ht="126" customHeight="1">
      <c r="B91" s="164" t="s">
        <v>254</v>
      </c>
      <c r="C91" s="165"/>
      <c r="D91" s="166"/>
      <c r="E91" s="53">
        <v>984</v>
      </c>
      <c r="F91" s="54" t="s">
        <v>89</v>
      </c>
      <c r="G91" s="58" t="s">
        <v>255</v>
      </c>
      <c r="H91" s="53"/>
      <c r="I91" s="55">
        <f>SUM(I92)</f>
        <v>78.5</v>
      </c>
      <c r="J91" s="56">
        <f>SUM(J92)</f>
        <v>78.5</v>
      </c>
      <c r="K91" s="128">
        <f t="shared" si="2"/>
        <v>1</v>
      </c>
      <c r="M91" s="118"/>
      <c r="P91" s="44" t="s">
        <v>0</v>
      </c>
    </row>
    <row r="92" spans="2:13" s="44" customFormat="1" ht="42.75" customHeight="1">
      <c r="B92" s="167" t="s">
        <v>70</v>
      </c>
      <c r="C92" s="168"/>
      <c r="D92" s="169"/>
      <c r="E92" s="53">
        <v>984</v>
      </c>
      <c r="F92" s="54" t="s">
        <v>89</v>
      </c>
      <c r="G92" s="58" t="s">
        <v>255</v>
      </c>
      <c r="H92" s="53">
        <v>200</v>
      </c>
      <c r="I92" s="55">
        <v>78.5</v>
      </c>
      <c r="J92" s="56">
        <v>78.5</v>
      </c>
      <c r="K92" s="128">
        <f t="shared" si="2"/>
        <v>1</v>
      </c>
      <c r="M92" s="118"/>
    </row>
    <row r="93" spans="2:13" s="44" customFormat="1" ht="83.25" customHeight="1">
      <c r="B93" s="167" t="s">
        <v>92</v>
      </c>
      <c r="C93" s="168"/>
      <c r="D93" s="169"/>
      <c r="E93" s="53">
        <v>984</v>
      </c>
      <c r="F93" s="54" t="s">
        <v>89</v>
      </c>
      <c r="G93" s="54" t="s">
        <v>164</v>
      </c>
      <c r="H93" s="53"/>
      <c r="I93" s="55">
        <f>SUM(I94)</f>
        <v>209.5</v>
      </c>
      <c r="J93" s="55">
        <f>SUM(J94)</f>
        <v>209.5</v>
      </c>
      <c r="K93" s="128">
        <f t="shared" si="2"/>
        <v>1</v>
      </c>
      <c r="M93" s="118"/>
    </row>
    <row r="94" spans="2:13" s="44" customFormat="1" ht="42.75" customHeight="1">
      <c r="B94" s="167" t="s">
        <v>70</v>
      </c>
      <c r="C94" s="168"/>
      <c r="D94" s="169"/>
      <c r="E94" s="53">
        <v>984</v>
      </c>
      <c r="F94" s="54" t="s">
        <v>89</v>
      </c>
      <c r="G94" s="54" t="s">
        <v>164</v>
      </c>
      <c r="H94" s="53">
        <v>200</v>
      </c>
      <c r="I94" s="55">
        <v>209.5</v>
      </c>
      <c r="J94" s="56">
        <v>209.5</v>
      </c>
      <c r="K94" s="128">
        <f t="shared" si="2"/>
        <v>1</v>
      </c>
      <c r="M94" s="118"/>
    </row>
    <row r="95" spans="2:13" s="44" customFormat="1" ht="42.75" customHeight="1">
      <c r="B95" s="167" t="s">
        <v>165</v>
      </c>
      <c r="C95" s="168"/>
      <c r="D95" s="169"/>
      <c r="E95" s="57">
        <v>984</v>
      </c>
      <c r="F95" s="58" t="s">
        <v>89</v>
      </c>
      <c r="G95" s="58" t="s">
        <v>166</v>
      </c>
      <c r="H95" s="58"/>
      <c r="I95" s="83">
        <f>SUM(I96)</f>
        <v>55998.1</v>
      </c>
      <c r="J95" s="83">
        <f>SUM(J96)</f>
        <v>55927.9</v>
      </c>
      <c r="K95" s="128">
        <f t="shared" si="2"/>
        <v>0.9987463860380977</v>
      </c>
      <c r="M95" s="118"/>
    </row>
    <row r="96" spans="2:13" ht="42" customHeight="1">
      <c r="B96" s="167" t="s">
        <v>70</v>
      </c>
      <c r="C96" s="168"/>
      <c r="D96" s="169"/>
      <c r="E96" s="57">
        <v>984</v>
      </c>
      <c r="F96" s="58" t="s">
        <v>89</v>
      </c>
      <c r="G96" s="58" t="s">
        <v>166</v>
      </c>
      <c r="H96" s="58" t="s">
        <v>93</v>
      </c>
      <c r="I96" s="83">
        <v>55998.1</v>
      </c>
      <c r="J96" s="56">
        <v>55927.9</v>
      </c>
      <c r="K96" s="128">
        <f t="shared" si="2"/>
        <v>0.9987463860380977</v>
      </c>
      <c r="M96" s="86"/>
    </row>
    <row r="97" spans="2:13" ht="69" customHeight="1">
      <c r="B97" s="167" t="s">
        <v>224</v>
      </c>
      <c r="C97" s="179"/>
      <c r="D97" s="180"/>
      <c r="E97" s="57">
        <v>984</v>
      </c>
      <c r="F97" s="58" t="s">
        <v>89</v>
      </c>
      <c r="G97" s="58" t="s">
        <v>225</v>
      </c>
      <c r="H97" s="58"/>
      <c r="I97" s="83">
        <f>SUM(I98)</f>
        <v>34156.3</v>
      </c>
      <c r="J97" s="56">
        <f>SUM(J98)</f>
        <v>33821.8</v>
      </c>
      <c r="K97" s="128">
        <f t="shared" si="2"/>
        <v>0.9902067846927214</v>
      </c>
      <c r="M97" s="86"/>
    </row>
    <row r="98" spans="2:13" ht="43.5" customHeight="1">
      <c r="B98" s="167" t="s">
        <v>70</v>
      </c>
      <c r="C98" s="168"/>
      <c r="D98" s="169"/>
      <c r="E98" s="57">
        <v>984</v>
      </c>
      <c r="F98" s="58" t="s">
        <v>89</v>
      </c>
      <c r="G98" s="58" t="s">
        <v>225</v>
      </c>
      <c r="H98" s="58" t="s">
        <v>93</v>
      </c>
      <c r="I98" s="83">
        <v>34156.3</v>
      </c>
      <c r="J98" s="56">
        <v>33821.8</v>
      </c>
      <c r="K98" s="128">
        <f t="shared" si="2"/>
        <v>0.9902067846927214</v>
      </c>
      <c r="M98" s="86"/>
    </row>
    <row r="99" spans="2:13" ht="58.5" customHeight="1">
      <c r="B99" s="167" t="s">
        <v>167</v>
      </c>
      <c r="C99" s="168"/>
      <c r="D99" s="169"/>
      <c r="E99" s="90">
        <v>984</v>
      </c>
      <c r="F99" s="91" t="s">
        <v>89</v>
      </c>
      <c r="G99" s="58" t="s">
        <v>168</v>
      </c>
      <c r="H99" s="91"/>
      <c r="I99" s="59">
        <f>SUM(I100)</f>
        <v>23152.9</v>
      </c>
      <c r="J99" s="59">
        <f>SUM(J100)</f>
        <v>22890.3</v>
      </c>
      <c r="K99" s="128">
        <f t="shared" si="2"/>
        <v>0.9886580082840594</v>
      </c>
      <c r="M99" s="86"/>
    </row>
    <row r="100" spans="2:13" ht="45" customHeight="1">
      <c r="B100" s="167" t="s">
        <v>70</v>
      </c>
      <c r="C100" s="168"/>
      <c r="D100" s="169"/>
      <c r="E100" s="90">
        <v>984</v>
      </c>
      <c r="F100" s="91" t="s">
        <v>89</v>
      </c>
      <c r="G100" s="58" t="s">
        <v>168</v>
      </c>
      <c r="H100" s="91" t="s">
        <v>93</v>
      </c>
      <c r="I100" s="59">
        <v>23152.9</v>
      </c>
      <c r="J100" s="56">
        <v>22890.3</v>
      </c>
      <c r="K100" s="128">
        <f t="shared" si="2"/>
        <v>0.9886580082840594</v>
      </c>
      <c r="M100" s="86"/>
    </row>
    <row r="101" spans="2:13" ht="110.25" customHeight="1">
      <c r="B101" s="164" t="s">
        <v>214</v>
      </c>
      <c r="C101" s="165"/>
      <c r="D101" s="166"/>
      <c r="E101" s="57">
        <v>984</v>
      </c>
      <c r="F101" s="58" t="s">
        <v>89</v>
      </c>
      <c r="G101" s="58" t="s">
        <v>207</v>
      </c>
      <c r="H101" s="58"/>
      <c r="I101" s="55">
        <f>SUM(I102)</f>
        <v>4279.2</v>
      </c>
      <c r="J101" s="56">
        <f>SUM(J102)</f>
        <v>4279.1</v>
      </c>
      <c r="K101" s="128">
        <f t="shared" si="2"/>
        <v>0.9999766311460088</v>
      </c>
      <c r="M101" s="86"/>
    </row>
    <row r="102" spans="2:13" ht="43.5" customHeight="1">
      <c r="B102" s="167" t="s">
        <v>70</v>
      </c>
      <c r="C102" s="168"/>
      <c r="D102" s="169"/>
      <c r="E102" s="57">
        <v>984</v>
      </c>
      <c r="F102" s="58" t="s">
        <v>89</v>
      </c>
      <c r="G102" s="58" t="s">
        <v>207</v>
      </c>
      <c r="H102" s="58" t="s">
        <v>93</v>
      </c>
      <c r="I102" s="55">
        <v>4279.2</v>
      </c>
      <c r="J102" s="56">
        <v>4279.1</v>
      </c>
      <c r="K102" s="128">
        <f t="shared" si="2"/>
        <v>0.9999766311460088</v>
      </c>
      <c r="M102" s="86"/>
    </row>
    <row r="103" spans="2:13" ht="27.75" customHeight="1">
      <c r="B103" s="215" t="s">
        <v>256</v>
      </c>
      <c r="C103" s="216"/>
      <c r="D103" s="217"/>
      <c r="E103" s="78">
        <v>984</v>
      </c>
      <c r="F103" s="79" t="s">
        <v>220</v>
      </c>
      <c r="G103" s="58"/>
      <c r="H103" s="58"/>
      <c r="I103" s="62">
        <f aca="true" t="shared" si="3" ref="I103:J105">SUM(I104)</f>
        <v>582</v>
      </c>
      <c r="J103" s="97">
        <f t="shared" si="3"/>
        <v>582</v>
      </c>
      <c r="K103" s="128">
        <f t="shared" si="2"/>
        <v>1</v>
      </c>
      <c r="M103" s="86"/>
    </row>
    <row r="104" spans="2:13" s="44" customFormat="1" ht="27.75" customHeight="1">
      <c r="B104" s="161" t="s">
        <v>221</v>
      </c>
      <c r="C104" s="162"/>
      <c r="D104" s="163"/>
      <c r="E104" s="80">
        <v>984</v>
      </c>
      <c r="F104" s="81" t="s">
        <v>219</v>
      </c>
      <c r="G104" s="81"/>
      <c r="H104" s="81"/>
      <c r="I104" s="65">
        <f t="shared" si="3"/>
        <v>582</v>
      </c>
      <c r="J104" s="75">
        <f t="shared" si="3"/>
        <v>582</v>
      </c>
      <c r="K104" s="128">
        <f t="shared" si="2"/>
        <v>1</v>
      </c>
      <c r="M104" s="118"/>
    </row>
    <row r="105" spans="2:13" ht="111" customHeight="1">
      <c r="B105" s="164" t="s">
        <v>222</v>
      </c>
      <c r="C105" s="165"/>
      <c r="D105" s="166"/>
      <c r="E105" s="57">
        <v>984</v>
      </c>
      <c r="F105" s="58" t="s">
        <v>219</v>
      </c>
      <c r="G105" s="58" t="s">
        <v>223</v>
      </c>
      <c r="H105" s="58"/>
      <c r="I105" s="55">
        <f t="shared" si="3"/>
        <v>582</v>
      </c>
      <c r="J105" s="56">
        <f t="shared" si="3"/>
        <v>582</v>
      </c>
      <c r="K105" s="128">
        <f t="shared" si="2"/>
        <v>1</v>
      </c>
      <c r="M105" s="86"/>
    </row>
    <row r="106" spans="2:13" ht="43.5" customHeight="1">
      <c r="B106" s="167" t="s">
        <v>70</v>
      </c>
      <c r="C106" s="168"/>
      <c r="D106" s="169"/>
      <c r="E106" s="57">
        <v>984</v>
      </c>
      <c r="F106" s="58" t="s">
        <v>219</v>
      </c>
      <c r="G106" s="58" t="s">
        <v>223</v>
      </c>
      <c r="H106" s="58" t="s">
        <v>93</v>
      </c>
      <c r="I106" s="55">
        <v>582</v>
      </c>
      <c r="J106" s="56">
        <v>582</v>
      </c>
      <c r="K106" s="128">
        <f t="shared" si="2"/>
        <v>1</v>
      </c>
      <c r="M106" s="86"/>
    </row>
    <row r="107" spans="2:13" ht="17.25" customHeight="1">
      <c r="B107" s="196" t="s">
        <v>57</v>
      </c>
      <c r="C107" s="197"/>
      <c r="D107" s="198"/>
      <c r="E107" s="60">
        <v>984</v>
      </c>
      <c r="F107" s="61" t="s">
        <v>58</v>
      </c>
      <c r="G107" s="60"/>
      <c r="H107" s="60"/>
      <c r="I107" s="62">
        <f>SUM(I108+I113+I118)</f>
        <v>8404.599999999999</v>
      </c>
      <c r="J107" s="62">
        <f>SUM(J108+J113+J118)</f>
        <v>8404.5</v>
      </c>
      <c r="K107" s="128">
        <f t="shared" si="2"/>
        <v>0.9999881017538017</v>
      </c>
      <c r="M107" s="86"/>
    </row>
    <row r="108" spans="2:13" ht="42.75" customHeight="1">
      <c r="B108" s="170" t="s">
        <v>59</v>
      </c>
      <c r="C108" s="171"/>
      <c r="D108" s="172"/>
      <c r="E108" s="63">
        <v>984</v>
      </c>
      <c r="F108" s="64" t="s">
        <v>60</v>
      </c>
      <c r="G108" s="63"/>
      <c r="H108" s="63"/>
      <c r="I108" s="65">
        <v>100</v>
      </c>
      <c r="J108" s="65">
        <v>99.9</v>
      </c>
      <c r="K108" s="128">
        <f t="shared" si="2"/>
        <v>0.9990000000000001</v>
      </c>
      <c r="M108" s="86"/>
    </row>
    <row r="109" spans="2:13" ht="82.5" customHeight="1">
      <c r="B109" s="167" t="s">
        <v>169</v>
      </c>
      <c r="C109" s="168"/>
      <c r="D109" s="169"/>
      <c r="E109" s="53">
        <v>984</v>
      </c>
      <c r="F109" s="54" t="s">
        <v>60</v>
      </c>
      <c r="G109" s="53">
        <v>9920000181</v>
      </c>
      <c r="H109" s="53"/>
      <c r="I109" s="55">
        <f>I110</f>
        <v>76.1</v>
      </c>
      <c r="J109" s="55">
        <f>J110</f>
        <v>76.1</v>
      </c>
      <c r="K109" s="128">
        <f t="shared" si="2"/>
        <v>1</v>
      </c>
      <c r="M109" s="86"/>
    </row>
    <row r="110" spans="2:13" ht="42" customHeight="1">
      <c r="B110" s="167" t="s">
        <v>70</v>
      </c>
      <c r="C110" s="168"/>
      <c r="D110" s="169"/>
      <c r="E110" s="53">
        <v>984</v>
      </c>
      <c r="F110" s="54" t="s">
        <v>60</v>
      </c>
      <c r="G110" s="53">
        <v>9920000181</v>
      </c>
      <c r="H110" s="53">
        <v>200</v>
      </c>
      <c r="I110" s="55">
        <v>76.1</v>
      </c>
      <c r="J110" s="56">
        <v>76.1</v>
      </c>
      <c r="K110" s="128">
        <f t="shared" si="2"/>
        <v>1</v>
      </c>
      <c r="M110" s="86"/>
    </row>
    <row r="111" spans="2:13" ht="84.75" customHeight="1">
      <c r="B111" s="218" t="s">
        <v>94</v>
      </c>
      <c r="C111" s="218"/>
      <c r="D111" s="218"/>
      <c r="E111" s="53">
        <v>984</v>
      </c>
      <c r="F111" s="54" t="s">
        <v>60</v>
      </c>
      <c r="G111" s="53">
        <v>9930000462</v>
      </c>
      <c r="H111" s="53"/>
      <c r="I111" s="55">
        <f>SUM(I112)</f>
        <v>23.9</v>
      </c>
      <c r="J111" s="55">
        <f>SUM(J112)</f>
        <v>23.8</v>
      </c>
      <c r="K111" s="128">
        <f t="shared" si="2"/>
        <v>0.99581589958159</v>
      </c>
      <c r="M111" s="86"/>
    </row>
    <row r="112" spans="2:13" ht="42.75" customHeight="1">
      <c r="B112" s="167" t="s">
        <v>70</v>
      </c>
      <c r="C112" s="168"/>
      <c r="D112" s="169"/>
      <c r="E112" s="53">
        <v>984</v>
      </c>
      <c r="F112" s="54" t="s">
        <v>60</v>
      </c>
      <c r="G112" s="53">
        <v>9930000462</v>
      </c>
      <c r="H112" s="53">
        <v>200</v>
      </c>
      <c r="I112" s="55">
        <v>23.9</v>
      </c>
      <c r="J112" s="56">
        <v>23.8</v>
      </c>
      <c r="K112" s="128">
        <f t="shared" si="2"/>
        <v>0.99581589958159</v>
      </c>
      <c r="M112" s="86"/>
    </row>
    <row r="113" spans="2:13" ht="17.25" customHeight="1">
      <c r="B113" s="170" t="s">
        <v>95</v>
      </c>
      <c r="C113" s="171"/>
      <c r="D113" s="172"/>
      <c r="E113" s="63">
        <v>984</v>
      </c>
      <c r="F113" s="64" t="s">
        <v>96</v>
      </c>
      <c r="G113" s="63"/>
      <c r="H113" s="63"/>
      <c r="I113" s="65">
        <f>SUM(I116+I114)</f>
        <v>8116.599999999999</v>
      </c>
      <c r="J113" s="65">
        <f>SUM(J116+J114)</f>
        <v>8116.599999999999</v>
      </c>
      <c r="K113" s="128">
        <f t="shared" si="2"/>
        <v>1</v>
      </c>
      <c r="M113" s="86"/>
    </row>
    <row r="114" spans="2:13" ht="58.5" customHeight="1">
      <c r="B114" s="167" t="s">
        <v>97</v>
      </c>
      <c r="C114" s="168"/>
      <c r="D114" s="169"/>
      <c r="E114" s="53">
        <v>984</v>
      </c>
      <c r="F114" s="54" t="s">
        <v>96</v>
      </c>
      <c r="G114" s="54" t="s">
        <v>98</v>
      </c>
      <c r="H114" s="53"/>
      <c r="I114" s="55">
        <f>SUM(I115)</f>
        <v>1077.7</v>
      </c>
      <c r="J114" s="55">
        <f>SUM(J115)</f>
        <v>1077.7</v>
      </c>
      <c r="K114" s="128">
        <f t="shared" si="2"/>
        <v>1</v>
      </c>
      <c r="M114" s="86"/>
    </row>
    <row r="115" spans="2:13" ht="42" customHeight="1">
      <c r="B115" s="167" t="s">
        <v>70</v>
      </c>
      <c r="C115" s="168"/>
      <c r="D115" s="169"/>
      <c r="E115" s="53">
        <v>984</v>
      </c>
      <c r="F115" s="54" t="s">
        <v>96</v>
      </c>
      <c r="G115" s="54" t="s">
        <v>98</v>
      </c>
      <c r="H115" s="53">
        <v>200</v>
      </c>
      <c r="I115" s="55">
        <v>1077.7</v>
      </c>
      <c r="J115" s="56">
        <v>1077.7</v>
      </c>
      <c r="K115" s="128">
        <f t="shared" si="2"/>
        <v>1</v>
      </c>
      <c r="M115" s="86"/>
    </row>
    <row r="116" spans="2:13" ht="75.75" customHeight="1">
      <c r="B116" s="200" t="s">
        <v>170</v>
      </c>
      <c r="C116" s="201"/>
      <c r="D116" s="202"/>
      <c r="E116" s="57">
        <v>984</v>
      </c>
      <c r="F116" s="58" t="s">
        <v>96</v>
      </c>
      <c r="G116" s="57">
        <v>9950000560</v>
      </c>
      <c r="H116" s="57"/>
      <c r="I116" s="59">
        <f>SUM(I117)</f>
        <v>7038.9</v>
      </c>
      <c r="J116" s="59">
        <f>SUM(J117)</f>
        <v>7038.9</v>
      </c>
      <c r="K116" s="128">
        <f t="shared" si="2"/>
        <v>1</v>
      </c>
      <c r="M116" s="86"/>
    </row>
    <row r="117" spans="2:13" s="44" customFormat="1" ht="42.75" customHeight="1">
      <c r="B117" s="167" t="s">
        <v>70</v>
      </c>
      <c r="C117" s="168"/>
      <c r="D117" s="169"/>
      <c r="E117" s="57">
        <v>984</v>
      </c>
      <c r="F117" s="58" t="s">
        <v>96</v>
      </c>
      <c r="G117" s="57">
        <v>9950000560</v>
      </c>
      <c r="H117" s="57">
        <v>200</v>
      </c>
      <c r="I117" s="59">
        <v>7038.9</v>
      </c>
      <c r="J117" s="56">
        <v>7038.9</v>
      </c>
      <c r="K117" s="128">
        <f t="shared" si="2"/>
        <v>1</v>
      </c>
      <c r="M117" s="118"/>
    </row>
    <row r="118" spans="2:13" s="44" customFormat="1" ht="30.75" customHeight="1">
      <c r="B118" s="170" t="s">
        <v>99</v>
      </c>
      <c r="C118" s="171"/>
      <c r="D118" s="172"/>
      <c r="E118" s="63">
        <v>984</v>
      </c>
      <c r="F118" s="64" t="s">
        <v>100</v>
      </c>
      <c r="G118" s="63"/>
      <c r="H118" s="63"/>
      <c r="I118" s="65">
        <f>SUM(I119+I121)</f>
        <v>188</v>
      </c>
      <c r="J118" s="65">
        <f>SUM(J119+J121)</f>
        <v>188</v>
      </c>
      <c r="K118" s="128">
        <f t="shared" si="2"/>
        <v>1</v>
      </c>
      <c r="M118" s="118"/>
    </row>
    <row r="119" spans="2:13" s="44" customFormat="1" ht="69" customHeight="1">
      <c r="B119" s="167" t="s">
        <v>101</v>
      </c>
      <c r="C119" s="168"/>
      <c r="D119" s="169"/>
      <c r="E119" s="53">
        <v>984</v>
      </c>
      <c r="F119" s="54" t="s">
        <v>100</v>
      </c>
      <c r="G119" s="54" t="s">
        <v>102</v>
      </c>
      <c r="H119" s="53"/>
      <c r="I119" s="55">
        <f>SUM(I120)</f>
        <v>88</v>
      </c>
      <c r="J119" s="55">
        <f>SUM(J120)</f>
        <v>88</v>
      </c>
      <c r="K119" s="128">
        <f t="shared" si="2"/>
        <v>1</v>
      </c>
      <c r="M119" s="118"/>
    </row>
    <row r="120" spans="2:13" s="44" customFormat="1" ht="41.25" customHeight="1">
      <c r="B120" s="167" t="s">
        <v>70</v>
      </c>
      <c r="C120" s="168"/>
      <c r="D120" s="169"/>
      <c r="E120" s="53">
        <v>984</v>
      </c>
      <c r="F120" s="54" t="s">
        <v>100</v>
      </c>
      <c r="G120" s="54" t="s">
        <v>102</v>
      </c>
      <c r="H120" s="53">
        <v>200</v>
      </c>
      <c r="I120" s="55">
        <v>88</v>
      </c>
      <c r="J120" s="56">
        <v>88</v>
      </c>
      <c r="K120" s="128">
        <f t="shared" si="2"/>
        <v>1</v>
      </c>
      <c r="M120" s="118"/>
    </row>
    <row r="121" spans="2:13" s="44" customFormat="1" ht="123.75" customHeight="1">
      <c r="B121" s="167" t="s">
        <v>103</v>
      </c>
      <c r="C121" s="168"/>
      <c r="D121" s="169"/>
      <c r="E121" s="53">
        <v>984</v>
      </c>
      <c r="F121" s="54" t="s">
        <v>100</v>
      </c>
      <c r="G121" s="54" t="s">
        <v>104</v>
      </c>
      <c r="H121" s="53"/>
      <c r="I121" s="55">
        <f>SUM(I122)</f>
        <v>100</v>
      </c>
      <c r="J121" s="55">
        <f>SUM(J122)</f>
        <v>100</v>
      </c>
      <c r="K121" s="128">
        <f t="shared" si="2"/>
        <v>1</v>
      </c>
      <c r="M121" s="118"/>
    </row>
    <row r="122" spans="2:13" s="44" customFormat="1" ht="41.25" customHeight="1">
      <c r="B122" s="167" t="s">
        <v>70</v>
      </c>
      <c r="C122" s="168"/>
      <c r="D122" s="169"/>
      <c r="E122" s="53">
        <v>984</v>
      </c>
      <c r="F122" s="54" t="s">
        <v>100</v>
      </c>
      <c r="G122" s="54" t="s">
        <v>104</v>
      </c>
      <c r="H122" s="53">
        <v>200</v>
      </c>
      <c r="I122" s="55">
        <v>100</v>
      </c>
      <c r="J122" s="56">
        <v>100</v>
      </c>
      <c r="K122" s="128">
        <f t="shared" si="2"/>
        <v>1</v>
      </c>
      <c r="M122" s="118"/>
    </row>
    <row r="123" spans="2:13" ht="29.25" customHeight="1">
      <c r="B123" s="177" t="s">
        <v>105</v>
      </c>
      <c r="C123" s="177"/>
      <c r="D123" s="177"/>
      <c r="E123" s="60">
        <v>984</v>
      </c>
      <c r="F123" s="61" t="s">
        <v>106</v>
      </c>
      <c r="G123" s="60"/>
      <c r="H123" s="60"/>
      <c r="I123" s="62">
        <f>SUM(I124+I135)</f>
        <v>40534.899999999994</v>
      </c>
      <c r="J123" s="62">
        <f>SUM(J124+J135)</f>
        <v>40252.8</v>
      </c>
      <c r="K123" s="128">
        <f t="shared" si="2"/>
        <v>0.99304056504395</v>
      </c>
      <c r="M123" s="86"/>
    </row>
    <row r="124" spans="2:13" ht="16.5" customHeight="1">
      <c r="B124" s="178" t="s">
        <v>107</v>
      </c>
      <c r="C124" s="178"/>
      <c r="D124" s="178"/>
      <c r="E124" s="63">
        <v>984</v>
      </c>
      <c r="F124" s="64" t="s">
        <v>108</v>
      </c>
      <c r="G124" s="63"/>
      <c r="H124" s="63"/>
      <c r="I124" s="65">
        <f>SUM(I125+I127+I129+I131+I133)</f>
        <v>24041.3</v>
      </c>
      <c r="J124" s="65">
        <f>SUM(J125+J127+J129+J131+J133)</f>
        <v>23856.3</v>
      </c>
      <c r="K124" s="128">
        <f t="shared" si="2"/>
        <v>0.9923049086363882</v>
      </c>
      <c r="M124" s="86"/>
    </row>
    <row r="125" spans="2:13" ht="70.5" customHeight="1">
      <c r="B125" s="167" t="s">
        <v>101</v>
      </c>
      <c r="C125" s="168"/>
      <c r="D125" s="169"/>
      <c r="E125" s="53">
        <v>984</v>
      </c>
      <c r="F125" s="54" t="s">
        <v>108</v>
      </c>
      <c r="G125" s="54" t="s">
        <v>102</v>
      </c>
      <c r="H125" s="53"/>
      <c r="I125" s="55">
        <f>I126</f>
        <v>85</v>
      </c>
      <c r="J125" s="55">
        <f>J126</f>
        <v>85</v>
      </c>
      <c r="K125" s="128">
        <f t="shared" si="2"/>
        <v>1</v>
      </c>
      <c r="M125" s="86"/>
    </row>
    <row r="126" spans="2:13" ht="45.75" customHeight="1">
      <c r="B126" s="167" t="s">
        <v>70</v>
      </c>
      <c r="C126" s="168"/>
      <c r="D126" s="169"/>
      <c r="E126" s="53">
        <v>984</v>
      </c>
      <c r="F126" s="54" t="s">
        <v>108</v>
      </c>
      <c r="G126" s="54" t="s">
        <v>102</v>
      </c>
      <c r="H126" s="53">
        <v>200</v>
      </c>
      <c r="I126" s="55">
        <v>85</v>
      </c>
      <c r="J126" s="56">
        <v>85</v>
      </c>
      <c r="K126" s="128">
        <f t="shared" si="2"/>
        <v>1</v>
      </c>
      <c r="M126" s="86"/>
    </row>
    <row r="127" spans="2:13" s="44" customFormat="1" ht="84" customHeight="1">
      <c r="B127" s="218" t="s">
        <v>94</v>
      </c>
      <c r="C127" s="218"/>
      <c r="D127" s="218"/>
      <c r="E127" s="53">
        <v>984</v>
      </c>
      <c r="F127" s="54" t="s">
        <v>108</v>
      </c>
      <c r="G127" s="53">
        <v>9930000462</v>
      </c>
      <c r="H127" s="53"/>
      <c r="I127" s="55">
        <f>SUM(I128)</f>
        <v>1365.3</v>
      </c>
      <c r="J127" s="55">
        <f>SUM(J128)</f>
        <v>1365.3</v>
      </c>
      <c r="K127" s="128">
        <f t="shared" si="2"/>
        <v>1</v>
      </c>
      <c r="M127" s="118"/>
    </row>
    <row r="128" spans="2:13" ht="42.75" customHeight="1">
      <c r="B128" s="167" t="s">
        <v>70</v>
      </c>
      <c r="C128" s="168"/>
      <c r="D128" s="169"/>
      <c r="E128" s="53">
        <v>984</v>
      </c>
      <c r="F128" s="54" t="s">
        <v>108</v>
      </c>
      <c r="G128" s="53">
        <v>9930000462</v>
      </c>
      <c r="H128" s="53">
        <v>200</v>
      </c>
      <c r="I128" s="55">
        <v>1365.3</v>
      </c>
      <c r="J128" s="56">
        <v>1365.3</v>
      </c>
      <c r="K128" s="128">
        <f t="shared" si="2"/>
        <v>1</v>
      </c>
      <c r="M128" s="86"/>
    </row>
    <row r="129" spans="2:13" s="44" customFormat="1" ht="69.75" customHeight="1">
      <c r="B129" s="218" t="s">
        <v>171</v>
      </c>
      <c r="C129" s="218"/>
      <c r="D129" s="218"/>
      <c r="E129" s="53">
        <v>984</v>
      </c>
      <c r="F129" s="54" t="s">
        <v>108</v>
      </c>
      <c r="G129" s="53">
        <v>9950000200</v>
      </c>
      <c r="H129" s="53"/>
      <c r="I129" s="55">
        <f>SUM(I130)</f>
        <v>12636.4</v>
      </c>
      <c r="J129" s="55">
        <f>SUM(J130)</f>
        <v>12451.4</v>
      </c>
      <c r="K129" s="128">
        <f t="shared" si="2"/>
        <v>0.9853597543604191</v>
      </c>
      <c r="M129" s="118"/>
    </row>
    <row r="130" spans="2:13" s="44" customFormat="1" ht="45" customHeight="1">
      <c r="B130" s="167" t="s">
        <v>70</v>
      </c>
      <c r="C130" s="168"/>
      <c r="D130" s="169"/>
      <c r="E130" s="53">
        <v>984</v>
      </c>
      <c r="F130" s="54" t="s">
        <v>108</v>
      </c>
      <c r="G130" s="53">
        <v>9950000200</v>
      </c>
      <c r="H130" s="53">
        <v>200</v>
      </c>
      <c r="I130" s="55">
        <v>12636.4</v>
      </c>
      <c r="J130" s="56">
        <v>12451.4</v>
      </c>
      <c r="K130" s="128">
        <f t="shared" si="2"/>
        <v>0.9853597543604191</v>
      </c>
      <c r="M130" s="118"/>
    </row>
    <row r="131" spans="2:13" ht="61.5" customHeight="1">
      <c r="B131" s="167" t="s">
        <v>172</v>
      </c>
      <c r="C131" s="168"/>
      <c r="D131" s="169"/>
      <c r="E131" s="53">
        <v>984</v>
      </c>
      <c r="F131" s="54" t="s">
        <v>108</v>
      </c>
      <c r="G131" s="53">
        <v>9950000210</v>
      </c>
      <c r="H131" s="53"/>
      <c r="I131" s="55">
        <f>SUM(I132)</f>
        <v>1895.3</v>
      </c>
      <c r="J131" s="55">
        <f>SUM(J132)</f>
        <v>1895.3</v>
      </c>
      <c r="K131" s="128">
        <f t="shared" si="2"/>
        <v>1</v>
      </c>
      <c r="M131" s="86"/>
    </row>
    <row r="132" spans="2:13" s="44" customFormat="1" ht="43.5" customHeight="1">
      <c r="B132" s="167" t="s">
        <v>70</v>
      </c>
      <c r="C132" s="168"/>
      <c r="D132" s="169"/>
      <c r="E132" s="53">
        <v>984</v>
      </c>
      <c r="F132" s="54" t="s">
        <v>108</v>
      </c>
      <c r="G132" s="53">
        <v>9950000210</v>
      </c>
      <c r="H132" s="53">
        <v>200</v>
      </c>
      <c r="I132" s="55">
        <v>1895.3</v>
      </c>
      <c r="J132" s="56">
        <v>1895.3</v>
      </c>
      <c r="K132" s="128">
        <f t="shared" si="2"/>
        <v>1</v>
      </c>
      <c r="M132" s="118"/>
    </row>
    <row r="133" spans="2:13" ht="71.25" customHeight="1">
      <c r="B133" s="200" t="s">
        <v>170</v>
      </c>
      <c r="C133" s="201"/>
      <c r="D133" s="202"/>
      <c r="E133" s="57">
        <v>984</v>
      </c>
      <c r="F133" s="58" t="s">
        <v>108</v>
      </c>
      <c r="G133" s="57">
        <v>9950000560</v>
      </c>
      <c r="H133" s="57"/>
      <c r="I133" s="59">
        <f>SUM(I134)</f>
        <v>8059.3</v>
      </c>
      <c r="J133" s="59">
        <f>SUM(J134)</f>
        <v>8059.3</v>
      </c>
      <c r="K133" s="128">
        <f t="shared" si="2"/>
        <v>1</v>
      </c>
      <c r="M133" s="86"/>
    </row>
    <row r="134" spans="2:13" ht="43.5" customHeight="1">
      <c r="B134" s="167" t="s">
        <v>70</v>
      </c>
      <c r="C134" s="168"/>
      <c r="D134" s="169"/>
      <c r="E134" s="57">
        <v>984</v>
      </c>
      <c r="F134" s="58" t="s">
        <v>108</v>
      </c>
      <c r="G134" s="57">
        <v>9950000560</v>
      </c>
      <c r="H134" s="57">
        <v>200</v>
      </c>
      <c r="I134" s="59">
        <v>8059.3</v>
      </c>
      <c r="J134" s="56">
        <v>8059.3</v>
      </c>
      <c r="K134" s="128">
        <f t="shared" si="2"/>
        <v>1</v>
      </c>
      <c r="M134" s="86"/>
    </row>
    <row r="135" spans="2:13" ht="28.5" customHeight="1">
      <c r="B135" s="170" t="s">
        <v>109</v>
      </c>
      <c r="C135" s="171"/>
      <c r="D135" s="172"/>
      <c r="E135" s="63">
        <v>984</v>
      </c>
      <c r="F135" s="64" t="s">
        <v>110</v>
      </c>
      <c r="G135" s="63"/>
      <c r="H135" s="63"/>
      <c r="I135" s="65">
        <f>SUM(I136)</f>
        <v>16493.6</v>
      </c>
      <c r="J135" s="65">
        <f>SUM(J136)</f>
        <v>16396.5</v>
      </c>
      <c r="K135" s="128">
        <f aca="true" t="shared" si="4" ref="K135:K173">SUM(J135/I135)</f>
        <v>0.9941128680215358</v>
      </c>
      <c r="M135" s="86"/>
    </row>
    <row r="136" spans="2:13" ht="87" customHeight="1">
      <c r="B136" s="218" t="s">
        <v>94</v>
      </c>
      <c r="C136" s="218"/>
      <c r="D136" s="218"/>
      <c r="E136" s="53">
        <v>984</v>
      </c>
      <c r="F136" s="54" t="s">
        <v>110</v>
      </c>
      <c r="G136" s="53">
        <v>9930000462</v>
      </c>
      <c r="H136" s="53"/>
      <c r="I136" s="55">
        <f>SUM(I137:I138)</f>
        <v>16493.6</v>
      </c>
      <c r="J136" s="55">
        <f>SUM(J137:J138)</f>
        <v>16396.5</v>
      </c>
      <c r="K136" s="128">
        <f t="shared" si="4"/>
        <v>0.9941128680215358</v>
      </c>
      <c r="M136" s="86"/>
    </row>
    <row r="137" spans="2:13" ht="113.25" customHeight="1">
      <c r="B137" s="167" t="s">
        <v>111</v>
      </c>
      <c r="C137" s="168"/>
      <c r="D137" s="169"/>
      <c r="E137" s="53">
        <v>984</v>
      </c>
      <c r="F137" s="54" t="s">
        <v>110</v>
      </c>
      <c r="G137" s="53">
        <v>9930000462</v>
      </c>
      <c r="H137" s="54" t="s">
        <v>112</v>
      </c>
      <c r="I137" s="59">
        <v>12280.8</v>
      </c>
      <c r="J137" s="56">
        <v>12278.8</v>
      </c>
      <c r="K137" s="128">
        <f t="shared" si="4"/>
        <v>0.9998371441599896</v>
      </c>
      <c r="M137" s="86"/>
    </row>
    <row r="138" spans="2:13" ht="42.75" customHeight="1">
      <c r="B138" s="167" t="s">
        <v>70</v>
      </c>
      <c r="C138" s="168"/>
      <c r="D138" s="169"/>
      <c r="E138" s="53">
        <v>984</v>
      </c>
      <c r="F138" s="54" t="s">
        <v>110</v>
      </c>
      <c r="G138" s="53">
        <v>9930000462</v>
      </c>
      <c r="H138" s="54" t="s">
        <v>93</v>
      </c>
      <c r="I138" s="59">
        <v>4212.8</v>
      </c>
      <c r="J138" s="56">
        <v>4117.7</v>
      </c>
      <c r="K138" s="128">
        <f t="shared" si="4"/>
        <v>0.977425939992404</v>
      </c>
      <c r="M138" s="86"/>
    </row>
    <row r="139" spans="2:13" s="44" customFormat="1" ht="14.25" customHeight="1">
      <c r="B139" s="196" t="s">
        <v>113</v>
      </c>
      <c r="C139" s="197"/>
      <c r="D139" s="198"/>
      <c r="E139" s="60">
        <v>984</v>
      </c>
      <c r="F139" s="60">
        <v>1000</v>
      </c>
      <c r="G139" s="60"/>
      <c r="H139" s="60"/>
      <c r="I139" s="62">
        <f>SUM(I140+I148+I145)</f>
        <v>32278.399999999998</v>
      </c>
      <c r="J139" s="62">
        <f>SUM(J140+J148+J145)</f>
        <v>32125.700000000004</v>
      </c>
      <c r="K139" s="128">
        <f t="shared" si="4"/>
        <v>0.9952692822444733</v>
      </c>
      <c r="M139" s="118"/>
    </row>
    <row r="140" spans="2:13" ht="16.5" customHeight="1">
      <c r="B140" s="170" t="s">
        <v>114</v>
      </c>
      <c r="C140" s="171"/>
      <c r="D140" s="172"/>
      <c r="E140" s="63">
        <v>984</v>
      </c>
      <c r="F140" s="63">
        <v>1001</v>
      </c>
      <c r="G140" s="63"/>
      <c r="H140" s="63"/>
      <c r="I140" s="65">
        <f>SUM(I141+I143)</f>
        <v>2163.8</v>
      </c>
      <c r="J140" s="65">
        <f>SUM(J141+J143)</f>
        <v>2163.1000000000004</v>
      </c>
      <c r="K140" s="128">
        <f t="shared" si="4"/>
        <v>0.9996764950549959</v>
      </c>
      <c r="M140" s="86"/>
    </row>
    <row r="141" spans="2:13" s="44" customFormat="1" ht="60" customHeight="1">
      <c r="B141" s="167" t="s">
        <v>115</v>
      </c>
      <c r="C141" s="168"/>
      <c r="D141" s="169"/>
      <c r="E141" s="53">
        <v>984</v>
      </c>
      <c r="F141" s="53">
        <v>1001</v>
      </c>
      <c r="G141" s="53">
        <v>9920000231</v>
      </c>
      <c r="H141" s="53"/>
      <c r="I141" s="55">
        <f>SUM(I142)</f>
        <v>1089.7</v>
      </c>
      <c r="J141" s="55">
        <f>SUM(J142)</f>
        <v>1089.4</v>
      </c>
      <c r="K141" s="128">
        <f t="shared" si="4"/>
        <v>0.9997246948701478</v>
      </c>
      <c r="M141" s="118"/>
    </row>
    <row r="142" spans="2:13" s="44" customFormat="1" ht="30" customHeight="1">
      <c r="B142" s="167" t="s">
        <v>116</v>
      </c>
      <c r="C142" s="168"/>
      <c r="D142" s="169"/>
      <c r="E142" s="53">
        <v>984</v>
      </c>
      <c r="F142" s="53">
        <v>1001</v>
      </c>
      <c r="G142" s="53">
        <v>9920000231</v>
      </c>
      <c r="H142" s="54" t="s">
        <v>117</v>
      </c>
      <c r="I142" s="55">
        <v>1089.7</v>
      </c>
      <c r="J142" s="56">
        <v>1089.4</v>
      </c>
      <c r="K142" s="128">
        <f t="shared" si="4"/>
        <v>0.9997246948701478</v>
      </c>
      <c r="M142" s="118"/>
    </row>
    <row r="143" spans="2:13" s="44" customFormat="1" ht="60" customHeight="1">
      <c r="B143" s="167" t="s">
        <v>118</v>
      </c>
      <c r="C143" s="168"/>
      <c r="D143" s="169"/>
      <c r="E143" s="53">
        <v>984</v>
      </c>
      <c r="F143" s="53">
        <v>1001</v>
      </c>
      <c r="G143" s="53">
        <v>9920000240</v>
      </c>
      <c r="H143" s="53"/>
      <c r="I143" s="55">
        <f>SUM(I144)</f>
        <v>1074.1</v>
      </c>
      <c r="J143" s="55">
        <f>SUM(J144)</f>
        <v>1073.7</v>
      </c>
      <c r="K143" s="128">
        <f t="shared" si="4"/>
        <v>0.9996275951959781</v>
      </c>
      <c r="M143" s="118"/>
    </row>
    <row r="144" spans="2:13" s="44" customFormat="1" ht="30" customHeight="1">
      <c r="B144" s="167" t="s">
        <v>116</v>
      </c>
      <c r="C144" s="168"/>
      <c r="D144" s="169"/>
      <c r="E144" s="53">
        <v>984</v>
      </c>
      <c r="F144" s="53">
        <v>1001</v>
      </c>
      <c r="G144" s="53">
        <v>9920000240</v>
      </c>
      <c r="H144" s="54" t="s">
        <v>117</v>
      </c>
      <c r="I144" s="55">
        <v>1074.1</v>
      </c>
      <c r="J144" s="56">
        <v>1073.7</v>
      </c>
      <c r="K144" s="128">
        <f t="shared" si="4"/>
        <v>0.9996275951959781</v>
      </c>
      <c r="M144" s="118"/>
    </row>
    <row r="145" spans="2:13" s="44" customFormat="1" ht="15" customHeight="1">
      <c r="B145" s="170" t="s">
        <v>119</v>
      </c>
      <c r="C145" s="171"/>
      <c r="D145" s="172"/>
      <c r="E145" s="63">
        <v>984</v>
      </c>
      <c r="F145" s="63">
        <v>1003</v>
      </c>
      <c r="G145" s="63"/>
      <c r="H145" s="64"/>
      <c r="I145" s="65">
        <f>SUM(I146)</f>
        <v>1434.4</v>
      </c>
      <c r="J145" s="65">
        <f>SUM(J146)</f>
        <v>1433.9</v>
      </c>
      <c r="K145" s="128">
        <f t="shared" si="4"/>
        <v>0.9996514221974344</v>
      </c>
      <c r="M145" s="118"/>
    </row>
    <row r="146" spans="2:13" s="44" customFormat="1" ht="57" customHeight="1">
      <c r="B146" s="167" t="s">
        <v>120</v>
      </c>
      <c r="C146" s="168"/>
      <c r="D146" s="169"/>
      <c r="E146" s="53">
        <v>984</v>
      </c>
      <c r="F146" s="53">
        <v>1003</v>
      </c>
      <c r="G146" s="53">
        <v>9920000232</v>
      </c>
      <c r="H146" s="53"/>
      <c r="I146" s="55">
        <f>SUM(I147)</f>
        <v>1434.4</v>
      </c>
      <c r="J146" s="55">
        <f>SUM(J147)</f>
        <v>1433.9</v>
      </c>
      <c r="K146" s="128">
        <f t="shared" si="4"/>
        <v>0.9996514221974344</v>
      </c>
      <c r="M146" s="118"/>
    </row>
    <row r="147" spans="2:13" s="44" customFormat="1" ht="29.25" customHeight="1">
      <c r="B147" s="167" t="s">
        <v>116</v>
      </c>
      <c r="C147" s="168"/>
      <c r="D147" s="169"/>
      <c r="E147" s="53">
        <v>984</v>
      </c>
      <c r="F147" s="53">
        <v>1003</v>
      </c>
      <c r="G147" s="53">
        <v>9920000232</v>
      </c>
      <c r="H147" s="54" t="s">
        <v>117</v>
      </c>
      <c r="I147" s="55">
        <v>1434.4</v>
      </c>
      <c r="J147" s="56">
        <v>1433.9</v>
      </c>
      <c r="K147" s="128">
        <f t="shared" si="4"/>
        <v>0.9996514221974344</v>
      </c>
      <c r="M147" s="118"/>
    </row>
    <row r="148" spans="2:13" s="44" customFormat="1" ht="15" customHeight="1">
      <c r="B148" s="170" t="s">
        <v>121</v>
      </c>
      <c r="C148" s="171"/>
      <c r="D148" s="172"/>
      <c r="E148" s="63">
        <v>984</v>
      </c>
      <c r="F148" s="63">
        <v>1004</v>
      </c>
      <c r="G148" s="63"/>
      <c r="H148" s="63"/>
      <c r="I148" s="65">
        <f>SUM(I149+I151)</f>
        <v>28680.199999999997</v>
      </c>
      <c r="J148" s="65">
        <f>SUM(J149+J151)</f>
        <v>28528.7</v>
      </c>
      <c r="K148" s="128">
        <f t="shared" si="4"/>
        <v>0.9947176100585073</v>
      </c>
      <c r="M148" s="118"/>
    </row>
    <row r="149" spans="2:13" s="44" customFormat="1" ht="100.5" customHeight="1">
      <c r="B149" s="218" t="s">
        <v>122</v>
      </c>
      <c r="C149" s="218"/>
      <c r="D149" s="218"/>
      <c r="E149" s="53">
        <v>984</v>
      </c>
      <c r="F149" s="53">
        <v>1004</v>
      </c>
      <c r="G149" s="54" t="s">
        <v>173</v>
      </c>
      <c r="H149" s="53"/>
      <c r="I149" s="55">
        <f>SUM(I150)</f>
        <v>18805.1</v>
      </c>
      <c r="J149" s="55">
        <f>SUM(J150)</f>
        <v>18773.9</v>
      </c>
      <c r="K149" s="128">
        <f t="shared" si="4"/>
        <v>0.9983408756135306</v>
      </c>
      <c r="M149" s="118"/>
    </row>
    <row r="150" spans="2:13" ht="30.75" customHeight="1">
      <c r="B150" s="167" t="s">
        <v>116</v>
      </c>
      <c r="C150" s="168"/>
      <c r="D150" s="169"/>
      <c r="E150" s="53">
        <v>984</v>
      </c>
      <c r="F150" s="53">
        <v>1004</v>
      </c>
      <c r="G150" s="54" t="s">
        <v>173</v>
      </c>
      <c r="H150" s="53">
        <v>300</v>
      </c>
      <c r="I150" s="55">
        <v>18805.1</v>
      </c>
      <c r="J150" s="56">
        <v>18773.9</v>
      </c>
      <c r="K150" s="128">
        <f t="shared" si="4"/>
        <v>0.9983408756135306</v>
      </c>
      <c r="M150" s="86"/>
    </row>
    <row r="151" spans="2:13" s="44" customFormat="1" ht="87" customHeight="1">
      <c r="B151" s="218" t="s">
        <v>123</v>
      </c>
      <c r="C151" s="218"/>
      <c r="D151" s="218"/>
      <c r="E151" s="53">
        <v>984</v>
      </c>
      <c r="F151" s="53">
        <v>1004</v>
      </c>
      <c r="G151" s="54" t="s">
        <v>174</v>
      </c>
      <c r="H151" s="53"/>
      <c r="I151" s="55">
        <f>SUM(I152)</f>
        <v>9875.1</v>
      </c>
      <c r="J151" s="55">
        <f>SUM(J152)</f>
        <v>9754.8</v>
      </c>
      <c r="K151" s="128">
        <f t="shared" si="4"/>
        <v>0.9878178448825834</v>
      </c>
      <c r="M151" s="118"/>
    </row>
    <row r="152" spans="2:13" s="44" customFormat="1" ht="30" customHeight="1">
      <c r="B152" s="167" t="s">
        <v>116</v>
      </c>
      <c r="C152" s="168"/>
      <c r="D152" s="169"/>
      <c r="E152" s="53">
        <v>984</v>
      </c>
      <c r="F152" s="53">
        <v>1004</v>
      </c>
      <c r="G152" s="54" t="s">
        <v>174</v>
      </c>
      <c r="H152" s="53">
        <v>300</v>
      </c>
      <c r="I152" s="55">
        <v>9875.1</v>
      </c>
      <c r="J152" s="56">
        <v>9754.8</v>
      </c>
      <c r="K152" s="128">
        <f t="shared" si="4"/>
        <v>0.9878178448825834</v>
      </c>
      <c r="M152" s="118"/>
    </row>
    <row r="153" spans="2:13" ht="30" customHeight="1">
      <c r="B153" s="177" t="s">
        <v>124</v>
      </c>
      <c r="C153" s="177"/>
      <c r="D153" s="177"/>
      <c r="E153" s="60">
        <v>984</v>
      </c>
      <c r="F153" s="61" t="s">
        <v>125</v>
      </c>
      <c r="G153" s="60"/>
      <c r="H153" s="60"/>
      <c r="I153" s="62">
        <f>SUM(I154)</f>
        <v>29795.600000000002</v>
      </c>
      <c r="J153" s="62">
        <f>SUM(J154)</f>
        <v>29322.5</v>
      </c>
      <c r="K153" s="128">
        <f t="shared" si="4"/>
        <v>0.9841218166440682</v>
      </c>
      <c r="M153" s="86"/>
    </row>
    <row r="154" spans="2:13" ht="17.25" customHeight="1">
      <c r="B154" s="170" t="s">
        <v>126</v>
      </c>
      <c r="C154" s="171"/>
      <c r="D154" s="172"/>
      <c r="E154" s="63">
        <v>984</v>
      </c>
      <c r="F154" s="64" t="s">
        <v>127</v>
      </c>
      <c r="G154" s="63"/>
      <c r="H154" s="63"/>
      <c r="I154" s="65">
        <f>SUM(I159+I157+I155+I163)</f>
        <v>29795.600000000002</v>
      </c>
      <c r="J154" s="65">
        <f>SUM(J159+J157+J155+J163)</f>
        <v>29322.5</v>
      </c>
      <c r="K154" s="128">
        <f t="shared" si="4"/>
        <v>0.9841218166440682</v>
      </c>
      <c r="M154" s="86"/>
    </row>
    <row r="155" spans="2:13" ht="126" customHeight="1">
      <c r="B155" s="167" t="s">
        <v>103</v>
      </c>
      <c r="C155" s="168"/>
      <c r="D155" s="169"/>
      <c r="E155" s="53">
        <v>984</v>
      </c>
      <c r="F155" s="54" t="s">
        <v>127</v>
      </c>
      <c r="G155" s="54" t="s">
        <v>104</v>
      </c>
      <c r="H155" s="53"/>
      <c r="I155" s="55">
        <f>SUM(I156)</f>
        <v>337.1</v>
      </c>
      <c r="J155" s="55">
        <f>SUM(J156)</f>
        <v>336.8</v>
      </c>
      <c r="K155" s="128">
        <f t="shared" si="4"/>
        <v>0.999110056363097</v>
      </c>
      <c r="M155" s="86"/>
    </row>
    <row r="156" spans="2:13" ht="41.25" customHeight="1">
      <c r="B156" s="167" t="s">
        <v>70</v>
      </c>
      <c r="C156" s="168"/>
      <c r="D156" s="169"/>
      <c r="E156" s="53">
        <v>984</v>
      </c>
      <c r="F156" s="54" t="s">
        <v>127</v>
      </c>
      <c r="G156" s="54" t="s">
        <v>104</v>
      </c>
      <c r="H156" s="53">
        <v>200</v>
      </c>
      <c r="I156" s="55">
        <v>337.1</v>
      </c>
      <c r="J156" s="56">
        <v>336.8</v>
      </c>
      <c r="K156" s="128">
        <f t="shared" si="4"/>
        <v>0.999110056363097</v>
      </c>
      <c r="M156" s="86"/>
    </row>
    <row r="157" spans="2:13" ht="72" customHeight="1">
      <c r="B157" s="167" t="s">
        <v>101</v>
      </c>
      <c r="C157" s="168"/>
      <c r="D157" s="169"/>
      <c r="E157" s="53">
        <v>984</v>
      </c>
      <c r="F157" s="54" t="s">
        <v>127</v>
      </c>
      <c r="G157" s="54" t="s">
        <v>102</v>
      </c>
      <c r="H157" s="53"/>
      <c r="I157" s="55">
        <f>SUM(I158)</f>
        <v>108.7</v>
      </c>
      <c r="J157" s="55">
        <f>SUM(J158)</f>
        <v>108.6</v>
      </c>
      <c r="K157" s="128">
        <f t="shared" si="4"/>
        <v>0.999080036798528</v>
      </c>
      <c r="M157" s="86"/>
    </row>
    <row r="158" spans="2:13" ht="44.25" customHeight="1">
      <c r="B158" s="167" t="s">
        <v>70</v>
      </c>
      <c r="C158" s="168"/>
      <c r="D158" s="169"/>
      <c r="E158" s="53">
        <v>984</v>
      </c>
      <c r="F158" s="54" t="s">
        <v>127</v>
      </c>
      <c r="G158" s="54" t="s">
        <v>102</v>
      </c>
      <c r="H158" s="53">
        <v>200</v>
      </c>
      <c r="I158" s="55">
        <v>108.7</v>
      </c>
      <c r="J158" s="56">
        <v>108.6</v>
      </c>
      <c r="K158" s="128">
        <f t="shared" si="4"/>
        <v>0.999080036798528</v>
      </c>
      <c r="M158" s="86"/>
    </row>
    <row r="159" spans="2:13" s="44" customFormat="1" ht="84" customHeight="1">
      <c r="B159" s="167" t="s">
        <v>128</v>
      </c>
      <c r="C159" s="179"/>
      <c r="D159" s="180"/>
      <c r="E159" s="53">
        <v>984</v>
      </c>
      <c r="F159" s="54" t="s">
        <v>127</v>
      </c>
      <c r="G159" s="53">
        <v>9930000463</v>
      </c>
      <c r="H159" s="53"/>
      <c r="I159" s="55">
        <f>SUM(I162+I161+I160)</f>
        <v>28278.4</v>
      </c>
      <c r="J159" s="55">
        <f>SUM(J160+J161+J162)</f>
        <v>27805.7</v>
      </c>
      <c r="K159" s="128">
        <f t="shared" si="4"/>
        <v>0.9832840613330316</v>
      </c>
      <c r="M159" s="118"/>
    </row>
    <row r="160" spans="2:13" s="44" customFormat="1" ht="113.25" customHeight="1">
      <c r="B160" s="167" t="s">
        <v>111</v>
      </c>
      <c r="C160" s="168"/>
      <c r="D160" s="169"/>
      <c r="E160" s="53">
        <v>984</v>
      </c>
      <c r="F160" s="54" t="s">
        <v>127</v>
      </c>
      <c r="G160" s="53">
        <v>9930000463</v>
      </c>
      <c r="H160" s="53">
        <v>100</v>
      </c>
      <c r="I160" s="55">
        <v>14536.1</v>
      </c>
      <c r="J160" s="56">
        <v>14519.1</v>
      </c>
      <c r="K160" s="128">
        <f t="shared" si="4"/>
        <v>0.9988304978639387</v>
      </c>
      <c r="M160" s="118"/>
    </row>
    <row r="161" spans="2:13" s="44" customFormat="1" ht="45.75" customHeight="1">
      <c r="B161" s="167" t="s">
        <v>70</v>
      </c>
      <c r="C161" s="168"/>
      <c r="D161" s="169"/>
      <c r="E161" s="53">
        <v>984</v>
      </c>
      <c r="F161" s="54" t="s">
        <v>127</v>
      </c>
      <c r="G161" s="53">
        <v>9930000463</v>
      </c>
      <c r="H161" s="53">
        <v>200</v>
      </c>
      <c r="I161" s="55">
        <v>13630.8</v>
      </c>
      <c r="J161" s="56">
        <v>13175.1</v>
      </c>
      <c r="K161" s="128">
        <f t="shared" si="4"/>
        <v>0.9665683598908356</v>
      </c>
      <c r="M161" s="118"/>
    </row>
    <row r="162" spans="2:13" s="44" customFormat="1" ht="15.75" customHeight="1">
      <c r="B162" s="167" t="s">
        <v>56</v>
      </c>
      <c r="C162" s="168"/>
      <c r="D162" s="169"/>
      <c r="E162" s="53">
        <v>984</v>
      </c>
      <c r="F162" s="54" t="s">
        <v>127</v>
      </c>
      <c r="G162" s="53">
        <v>9930000463</v>
      </c>
      <c r="H162" s="53">
        <v>800</v>
      </c>
      <c r="I162" s="55">
        <v>111.5</v>
      </c>
      <c r="J162" s="56">
        <v>111.5</v>
      </c>
      <c r="K162" s="128">
        <f t="shared" si="4"/>
        <v>1</v>
      </c>
      <c r="M162" s="118"/>
    </row>
    <row r="163" spans="2:13" s="44" customFormat="1" ht="69.75" customHeight="1">
      <c r="B163" s="200" t="s">
        <v>170</v>
      </c>
      <c r="C163" s="201"/>
      <c r="D163" s="202"/>
      <c r="E163" s="57">
        <v>984</v>
      </c>
      <c r="F163" s="58" t="s">
        <v>127</v>
      </c>
      <c r="G163" s="57">
        <v>9950000560</v>
      </c>
      <c r="H163" s="57"/>
      <c r="I163" s="59">
        <f>SUM(I164)</f>
        <v>1071.4</v>
      </c>
      <c r="J163" s="59">
        <f>SUM(J164)</f>
        <v>1071.4</v>
      </c>
      <c r="K163" s="128">
        <f t="shared" si="4"/>
        <v>1</v>
      </c>
      <c r="M163" s="118"/>
    </row>
    <row r="164" spans="2:13" s="44" customFormat="1" ht="42.75" customHeight="1">
      <c r="B164" s="167" t="s">
        <v>70</v>
      </c>
      <c r="C164" s="168"/>
      <c r="D164" s="169"/>
      <c r="E164" s="57">
        <v>984</v>
      </c>
      <c r="F164" s="58" t="s">
        <v>127</v>
      </c>
      <c r="G164" s="57">
        <v>9950000560</v>
      </c>
      <c r="H164" s="57">
        <v>200</v>
      </c>
      <c r="I164" s="59">
        <v>1071.4</v>
      </c>
      <c r="J164" s="56">
        <v>1071.4</v>
      </c>
      <c r="K164" s="128">
        <f t="shared" si="4"/>
        <v>1</v>
      </c>
      <c r="M164" s="118"/>
    </row>
    <row r="165" spans="2:13" ht="30" customHeight="1">
      <c r="B165" s="196" t="s">
        <v>129</v>
      </c>
      <c r="C165" s="197"/>
      <c r="D165" s="198"/>
      <c r="E165" s="60">
        <v>984</v>
      </c>
      <c r="F165" s="60">
        <v>1200</v>
      </c>
      <c r="G165" s="60"/>
      <c r="H165" s="60"/>
      <c r="I165" s="62">
        <f>SUM(I166+I169)</f>
        <v>11300.3</v>
      </c>
      <c r="J165" s="62">
        <f>SUM(J166+J169)</f>
        <v>11262.7</v>
      </c>
      <c r="K165" s="128">
        <f t="shared" si="4"/>
        <v>0.9966726547082823</v>
      </c>
      <c r="M165" s="86"/>
    </row>
    <row r="166" spans="2:13" ht="28.5" customHeight="1">
      <c r="B166" s="220" t="s">
        <v>130</v>
      </c>
      <c r="C166" s="221"/>
      <c r="D166" s="222"/>
      <c r="E166" s="63">
        <v>984</v>
      </c>
      <c r="F166" s="64" t="s">
        <v>131</v>
      </c>
      <c r="G166" s="63"/>
      <c r="H166" s="63"/>
      <c r="I166" s="65">
        <f>SUM(I167)</f>
        <v>2487.8</v>
      </c>
      <c r="J166" s="65">
        <f>SUM(J167)</f>
        <v>2458</v>
      </c>
      <c r="K166" s="128">
        <f t="shared" si="4"/>
        <v>0.9880215451402845</v>
      </c>
      <c r="M166" s="86"/>
    </row>
    <row r="167" spans="2:13" ht="87" customHeight="1">
      <c r="B167" s="167" t="s">
        <v>92</v>
      </c>
      <c r="C167" s="168"/>
      <c r="D167" s="169"/>
      <c r="E167" s="53">
        <v>984</v>
      </c>
      <c r="F167" s="54" t="s">
        <v>131</v>
      </c>
      <c r="G167" s="54" t="s">
        <v>164</v>
      </c>
      <c r="H167" s="53"/>
      <c r="I167" s="55">
        <f>SUM(I168)</f>
        <v>2487.8</v>
      </c>
      <c r="J167" s="55">
        <f>SUM(J168)</f>
        <v>2458</v>
      </c>
      <c r="K167" s="128">
        <f t="shared" si="4"/>
        <v>0.9880215451402845</v>
      </c>
      <c r="M167" s="86"/>
    </row>
    <row r="168" spans="2:13" ht="43.5" customHeight="1">
      <c r="B168" s="167" t="s">
        <v>70</v>
      </c>
      <c r="C168" s="168"/>
      <c r="D168" s="169"/>
      <c r="E168" s="53">
        <v>984</v>
      </c>
      <c r="F168" s="54" t="s">
        <v>131</v>
      </c>
      <c r="G168" s="54" t="s">
        <v>164</v>
      </c>
      <c r="H168" s="54" t="s">
        <v>93</v>
      </c>
      <c r="I168" s="55">
        <v>2487.8</v>
      </c>
      <c r="J168" s="56">
        <v>2458</v>
      </c>
      <c r="K168" s="128">
        <f t="shared" si="4"/>
        <v>0.9880215451402845</v>
      </c>
      <c r="M168" s="86"/>
    </row>
    <row r="169" spans="2:13" s="46" customFormat="1" ht="33" customHeight="1">
      <c r="B169" s="170" t="s">
        <v>132</v>
      </c>
      <c r="C169" s="171"/>
      <c r="D169" s="172"/>
      <c r="E169" s="63">
        <v>984</v>
      </c>
      <c r="F169" s="64" t="s">
        <v>133</v>
      </c>
      <c r="G169" s="64"/>
      <c r="H169" s="64"/>
      <c r="I169" s="65">
        <f>SUM(I170)</f>
        <v>8812.5</v>
      </c>
      <c r="J169" s="65">
        <f>SUM(J170)</f>
        <v>8804.7</v>
      </c>
      <c r="K169" s="128">
        <f t="shared" si="4"/>
        <v>0.9991148936170213</v>
      </c>
      <c r="M169" s="117"/>
    </row>
    <row r="170" spans="2:13" ht="83.25" customHeight="1">
      <c r="B170" s="167" t="s">
        <v>92</v>
      </c>
      <c r="C170" s="168"/>
      <c r="D170" s="169"/>
      <c r="E170" s="53">
        <v>984</v>
      </c>
      <c r="F170" s="54" t="s">
        <v>133</v>
      </c>
      <c r="G170" s="54" t="s">
        <v>164</v>
      </c>
      <c r="H170" s="54"/>
      <c r="I170" s="55">
        <f>SUM(I171:I172)</f>
        <v>8812.5</v>
      </c>
      <c r="J170" s="55">
        <f>SUM(J171:J172)</f>
        <v>8804.7</v>
      </c>
      <c r="K170" s="128">
        <f t="shared" si="4"/>
        <v>0.9991148936170213</v>
      </c>
      <c r="M170" s="86"/>
    </row>
    <row r="171" spans="2:13" ht="111" customHeight="1">
      <c r="B171" s="167" t="s">
        <v>44</v>
      </c>
      <c r="C171" s="168"/>
      <c r="D171" s="169"/>
      <c r="E171" s="53">
        <v>984</v>
      </c>
      <c r="F171" s="54" t="s">
        <v>133</v>
      </c>
      <c r="G171" s="54" t="s">
        <v>164</v>
      </c>
      <c r="H171" s="54" t="s">
        <v>112</v>
      </c>
      <c r="I171" s="55">
        <v>7587.8</v>
      </c>
      <c r="J171" s="56">
        <v>7580.6</v>
      </c>
      <c r="K171" s="128">
        <f t="shared" si="4"/>
        <v>0.9990511083581539</v>
      </c>
      <c r="M171" s="86"/>
    </row>
    <row r="172" spans="2:13" ht="42" customHeight="1">
      <c r="B172" s="167" t="s">
        <v>70</v>
      </c>
      <c r="C172" s="168"/>
      <c r="D172" s="169"/>
      <c r="E172" s="53">
        <v>984</v>
      </c>
      <c r="F172" s="54" t="s">
        <v>133</v>
      </c>
      <c r="G172" s="54" t="s">
        <v>164</v>
      </c>
      <c r="H172" s="54" t="s">
        <v>93</v>
      </c>
      <c r="I172" s="55">
        <v>1224.7</v>
      </c>
      <c r="J172" s="56">
        <v>1224.1</v>
      </c>
      <c r="K172" s="128">
        <f t="shared" si="4"/>
        <v>0.999510084102229</v>
      </c>
      <c r="M172" s="86"/>
    </row>
    <row r="173" spans="2:11" ht="15" customHeight="1">
      <c r="B173" s="219" t="s">
        <v>177</v>
      </c>
      <c r="C173" s="219"/>
      <c r="D173" s="219"/>
      <c r="E173" s="60"/>
      <c r="F173" s="61"/>
      <c r="G173" s="61"/>
      <c r="H173" s="61"/>
      <c r="I173" s="62">
        <f>SUM(I7+I30)</f>
        <v>478260.10000000003</v>
      </c>
      <c r="J173" s="62">
        <f>SUM(J7+J30)</f>
        <v>475216.10000000003</v>
      </c>
      <c r="K173" s="130">
        <f t="shared" si="4"/>
        <v>0.9936352624858314</v>
      </c>
    </row>
    <row r="174" spans="2:3" ht="15">
      <c r="B174" s="43"/>
      <c r="C174" s="43"/>
    </row>
    <row r="175" spans="2:9" ht="15">
      <c r="B175" s="43"/>
      <c r="C175" s="43"/>
      <c r="I175" s="86"/>
    </row>
    <row r="176" spans="2:9" ht="15">
      <c r="B176" s="85"/>
      <c r="C176" s="85"/>
      <c r="D176" s="85"/>
      <c r="E176" s="85"/>
      <c r="F176" s="85"/>
      <c r="G176" s="85"/>
      <c r="H176" s="85"/>
      <c r="I176" s="86"/>
    </row>
    <row r="177" spans="2:11" ht="15">
      <c r="B177" s="43"/>
      <c r="C177" s="43"/>
      <c r="I177" s="87"/>
      <c r="J177" s="87"/>
      <c r="K177" s="87"/>
    </row>
    <row r="178" spans="2:11" ht="15">
      <c r="B178" s="43"/>
      <c r="C178" s="43"/>
      <c r="D178" s="88"/>
      <c r="J178" s="86"/>
      <c r="K178" s="86"/>
    </row>
    <row r="179" spans="2:11" ht="15">
      <c r="B179" s="43"/>
      <c r="C179" s="43"/>
      <c r="D179" s="89"/>
      <c r="J179" s="92"/>
      <c r="K179" s="92"/>
    </row>
    <row r="180" spans="2:11" ht="15">
      <c r="B180" s="43"/>
      <c r="C180" s="43"/>
      <c r="D180" s="89"/>
      <c r="J180" s="93"/>
      <c r="K180" s="93"/>
    </row>
    <row r="181" spans="2:4" ht="15">
      <c r="B181" s="43"/>
      <c r="C181" s="43"/>
      <c r="D181" s="89"/>
    </row>
    <row r="182" spans="2:11" ht="15">
      <c r="B182" s="43"/>
      <c r="C182" s="43"/>
      <c r="J182" s="86"/>
      <c r="K182" s="86"/>
    </row>
    <row r="183" spans="2:11" ht="15">
      <c r="B183" s="43"/>
      <c r="C183" s="43"/>
      <c r="J183" s="86"/>
      <c r="K183" s="86"/>
    </row>
    <row r="184" spans="2:11" ht="15">
      <c r="B184" s="43"/>
      <c r="C184" s="43"/>
      <c r="K184" s="86"/>
    </row>
    <row r="185" spans="2:3" ht="15">
      <c r="B185" s="43"/>
      <c r="C185" s="43"/>
    </row>
    <row r="186" spans="2:3" ht="15">
      <c r="B186" s="43"/>
      <c r="C186" s="43"/>
    </row>
    <row r="187" spans="2:11" ht="15">
      <c r="B187" s="43"/>
      <c r="C187" s="43"/>
      <c r="K187" s="86"/>
    </row>
    <row r="188" spans="2:3" ht="15">
      <c r="B188" s="43"/>
      <c r="C188" s="43"/>
    </row>
  </sheetData>
  <sheetProtection/>
  <autoFilter ref="E6:H173"/>
  <mergeCells count="175">
    <mergeCell ref="D1:K1"/>
    <mergeCell ref="B101:D101"/>
    <mergeCell ref="B161:D161"/>
    <mergeCell ref="B162:D162"/>
    <mergeCell ref="B44:D44"/>
    <mergeCell ref="B45:D45"/>
    <mergeCell ref="B46:D46"/>
    <mergeCell ref="B156:D156"/>
    <mergeCell ref="B144:D144"/>
    <mergeCell ref="B160:D160"/>
    <mergeCell ref="B163:D163"/>
    <mergeCell ref="B164:D164"/>
    <mergeCell ref="B169:D169"/>
    <mergeCell ref="B170:D170"/>
    <mergeCell ref="B171:D171"/>
    <mergeCell ref="B172:D172"/>
    <mergeCell ref="B173:D173"/>
    <mergeCell ref="B150:D150"/>
    <mergeCell ref="B155:D155"/>
    <mergeCell ref="B165:D165"/>
    <mergeCell ref="B166:D166"/>
    <mergeCell ref="B167:D167"/>
    <mergeCell ref="B168:D168"/>
    <mergeCell ref="B157:D157"/>
    <mergeCell ref="B158:D158"/>
    <mergeCell ref="B159:D159"/>
    <mergeCell ref="B142:D142"/>
    <mergeCell ref="B143:D143"/>
    <mergeCell ref="B151:D151"/>
    <mergeCell ref="B152:D152"/>
    <mergeCell ref="B153:D153"/>
    <mergeCell ref="B154:D154"/>
    <mergeCell ref="B145:D145"/>
    <mergeCell ref="B146:D146"/>
    <mergeCell ref="B147:D147"/>
    <mergeCell ref="B148:D148"/>
    <mergeCell ref="B133:D133"/>
    <mergeCell ref="B134:D134"/>
    <mergeCell ref="B135:D135"/>
    <mergeCell ref="B136:D136"/>
    <mergeCell ref="B137:D137"/>
    <mergeCell ref="B149:D149"/>
    <mergeCell ref="B138:D138"/>
    <mergeCell ref="B139:D139"/>
    <mergeCell ref="B140:D140"/>
    <mergeCell ref="B141:D141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85:D85"/>
    <mergeCell ref="B87:D87"/>
    <mergeCell ref="B97:D97"/>
    <mergeCell ref="B91:D91"/>
    <mergeCell ref="B92:D92"/>
    <mergeCell ref="B108:D108"/>
    <mergeCell ref="B93:D93"/>
    <mergeCell ref="B98:D98"/>
    <mergeCell ref="B107:D107"/>
    <mergeCell ref="B103:D103"/>
    <mergeCell ref="B78:D78"/>
    <mergeCell ref="B79:D79"/>
    <mergeCell ref="B80:D80"/>
    <mergeCell ref="B81:D81"/>
    <mergeCell ref="B82:D82"/>
    <mergeCell ref="B100:D100"/>
    <mergeCell ref="B95:D95"/>
    <mergeCell ref="B84:D84"/>
    <mergeCell ref="B86:D86"/>
    <mergeCell ref="B88:D88"/>
    <mergeCell ref="B72:D72"/>
    <mergeCell ref="B74:D74"/>
    <mergeCell ref="B75:D75"/>
    <mergeCell ref="B76:D76"/>
    <mergeCell ref="B73:D73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6:D56"/>
    <mergeCell ref="B57:D57"/>
    <mergeCell ref="B54:D54"/>
    <mergeCell ref="B55:D55"/>
    <mergeCell ref="B58:D58"/>
    <mergeCell ref="B59:D59"/>
    <mergeCell ref="B50:D50"/>
    <mergeCell ref="B51:D51"/>
    <mergeCell ref="B47:D47"/>
    <mergeCell ref="B52:D52"/>
    <mergeCell ref="B53:D53"/>
    <mergeCell ref="B49:D49"/>
    <mergeCell ref="B48:D48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11:D11"/>
    <mergeCell ref="B12:D12"/>
    <mergeCell ref="I4:K4"/>
    <mergeCell ref="B22:D22"/>
    <mergeCell ref="B23:D23"/>
    <mergeCell ref="B24:D24"/>
    <mergeCell ref="J5:J6"/>
    <mergeCell ref="K5:K6"/>
    <mergeCell ref="B3:K3"/>
    <mergeCell ref="B7:D7"/>
    <mergeCell ref="B8:D8"/>
    <mergeCell ref="B9:D9"/>
    <mergeCell ref="B10:D10"/>
    <mergeCell ref="B5:D6"/>
    <mergeCell ref="E5:H5"/>
    <mergeCell ref="I5:I6"/>
    <mergeCell ref="B83:D83"/>
    <mergeCell ref="B13:D13"/>
    <mergeCell ref="B14:D14"/>
    <mergeCell ref="B15:D15"/>
    <mergeCell ref="B16:D16"/>
    <mergeCell ref="B20:D20"/>
    <mergeCell ref="B17:D17"/>
    <mergeCell ref="B18:D18"/>
    <mergeCell ref="B19:D19"/>
    <mergeCell ref="B21:D21"/>
    <mergeCell ref="B104:D104"/>
    <mergeCell ref="B105:D105"/>
    <mergeCell ref="B106:D106"/>
    <mergeCell ref="B25:D25"/>
    <mergeCell ref="B90:D90"/>
    <mergeCell ref="B102:D102"/>
    <mergeCell ref="B96:D96"/>
    <mergeCell ref="B94:D94"/>
    <mergeCell ref="B99:D99"/>
    <mergeCell ref="B89:D89"/>
  </mergeCells>
  <printOptions horizontalCentered="1"/>
  <pageMargins left="0.25" right="0.25" top="0.75" bottom="0.75" header="0.3" footer="0.3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H54"/>
  <sheetViews>
    <sheetView zoomScalePageLayoutView="0" workbookViewId="0" topLeftCell="A1">
      <selection activeCell="G5" sqref="G5:G6"/>
    </sheetView>
  </sheetViews>
  <sheetFormatPr defaultColWidth="9.140625" defaultRowHeight="15"/>
  <cols>
    <col min="1" max="1" width="9.140625" style="43" customWidth="1"/>
    <col min="2" max="2" width="9.140625" style="84" customWidth="1"/>
    <col min="3" max="3" width="3.8515625" style="84" customWidth="1"/>
    <col min="4" max="4" width="18.421875" style="84" customWidth="1"/>
    <col min="5" max="5" width="12.57421875" style="99" customWidth="1"/>
    <col min="6" max="6" width="11.57421875" style="43" customWidth="1"/>
    <col min="7" max="7" width="10.140625" style="43" customWidth="1"/>
    <col min="8" max="8" width="10.00390625" style="43" customWidth="1"/>
    <col min="9" max="10" width="9.140625" style="43" customWidth="1"/>
    <col min="11" max="11" width="9.421875" style="43" bestFit="1" customWidth="1"/>
    <col min="12" max="16384" width="9.140625" style="43" customWidth="1"/>
  </cols>
  <sheetData>
    <row r="1" spans="2:8" ht="15">
      <c r="B1" s="223" t="s">
        <v>295</v>
      </c>
      <c r="C1" s="223"/>
      <c r="D1" s="223"/>
      <c r="E1" s="223"/>
      <c r="F1" s="223"/>
      <c r="G1" s="223"/>
      <c r="H1" s="223"/>
    </row>
    <row r="2" ht="9" customHeight="1"/>
    <row r="3" spans="2:8" ht="30" customHeight="1">
      <c r="B3" s="173" t="s">
        <v>279</v>
      </c>
      <c r="C3" s="173"/>
      <c r="D3" s="173"/>
      <c r="E3" s="173"/>
      <c r="F3" s="173"/>
      <c r="G3" s="173"/>
      <c r="H3" s="173"/>
    </row>
    <row r="4" spans="2:8" ht="15" customHeight="1">
      <c r="B4" s="98"/>
      <c r="C4" s="98"/>
      <c r="D4" s="98"/>
      <c r="E4" s="98"/>
      <c r="F4" s="192"/>
      <c r="G4" s="192"/>
      <c r="H4" s="192"/>
    </row>
    <row r="5" spans="2:8" ht="15" customHeight="1">
      <c r="B5" s="181" t="s">
        <v>34</v>
      </c>
      <c r="C5" s="182"/>
      <c r="D5" s="183"/>
      <c r="E5" s="224" t="s">
        <v>290</v>
      </c>
      <c r="F5" s="190" t="s">
        <v>280</v>
      </c>
      <c r="G5" s="193" t="s">
        <v>269</v>
      </c>
      <c r="H5" s="194" t="s">
        <v>278</v>
      </c>
    </row>
    <row r="6" spans="2:8" ht="57" customHeight="1">
      <c r="B6" s="184"/>
      <c r="C6" s="185"/>
      <c r="D6" s="186"/>
      <c r="E6" s="225"/>
      <c r="F6" s="191"/>
      <c r="G6" s="193"/>
      <c r="H6" s="195"/>
    </row>
    <row r="7" spans="2:8" ht="27.75" customHeight="1">
      <c r="B7" s="177" t="s">
        <v>38</v>
      </c>
      <c r="C7" s="177"/>
      <c r="D7" s="177"/>
      <c r="E7" s="61" t="s">
        <v>39</v>
      </c>
      <c r="F7" s="62">
        <f>SUM(F8+F9+F10+F11+F12)</f>
        <v>54852.9</v>
      </c>
      <c r="G7" s="62">
        <f>SUM(G8+G9+G10+G11+G12)</f>
        <v>54196.7</v>
      </c>
      <c r="H7" s="131">
        <f>SUM(G7/F7)</f>
        <v>0.9880370955774443</v>
      </c>
    </row>
    <row r="8" spans="2:8" s="46" customFormat="1" ht="58.5" customHeight="1">
      <c r="B8" s="178" t="s">
        <v>40</v>
      </c>
      <c r="C8" s="178"/>
      <c r="D8" s="178"/>
      <c r="E8" s="64" t="s">
        <v>41</v>
      </c>
      <c r="F8" s="65">
        <v>1843.3</v>
      </c>
      <c r="G8" s="75">
        <v>1842</v>
      </c>
      <c r="H8" s="131">
        <f aca="true" t="shared" si="0" ref="H8:H39">SUM(G8/F8)</f>
        <v>0.9992947431237454</v>
      </c>
    </row>
    <row r="9" spans="2:8" ht="88.5" customHeight="1">
      <c r="B9" s="178" t="s">
        <v>45</v>
      </c>
      <c r="C9" s="178"/>
      <c r="D9" s="178"/>
      <c r="E9" s="64" t="s">
        <v>46</v>
      </c>
      <c r="F9" s="65">
        <v>6593.2</v>
      </c>
      <c r="G9" s="74">
        <v>6582.4</v>
      </c>
      <c r="H9" s="131">
        <f t="shared" si="0"/>
        <v>0.9983619486743918</v>
      </c>
    </row>
    <row r="10" spans="2:8" s="44" customFormat="1" ht="87" customHeight="1">
      <c r="B10" s="170" t="s">
        <v>62</v>
      </c>
      <c r="C10" s="171"/>
      <c r="D10" s="172"/>
      <c r="E10" s="64" t="s">
        <v>63</v>
      </c>
      <c r="F10" s="65">
        <v>45843.5</v>
      </c>
      <c r="G10" s="65">
        <v>45305.2</v>
      </c>
      <c r="H10" s="131">
        <f t="shared" si="0"/>
        <v>0.988257877343571</v>
      </c>
    </row>
    <row r="11" spans="2:8" s="76" customFormat="1" ht="12.75" customHeight="1">
      <c r="B11" s="178" t="s">
        <v>66</v>
      </c>
      <c r="C11" s="178"/>
      <c r="D11" s="178"/>
      <c r="E11" s="64" t="s">
        <v>67</v>
      </c>
      <c r="F11" s="65">
        <v>100</v>
      </c>
      <c r="G11" s="65">
        <v>0</v>
      </c>
      <c r="H11" s="131">
        <f t="shared" si="0"/>
        <v>0</v>
      </c>
    </row>
    <row r="12" spans="2:8" s="44" customFormat="1" ht="27" customHeight="1">
      <c r="B12" s="199" t="s">
        <v>52</v>
      </c>
      <c r="C12" s="199"/>
      <c r="D12" s="199"/>
      <c r="E12" s="64" t="s">
        <v>53</v>
      </c>
      <c r="F12" s="65">
        <v>472.9</v>
      </c>
      <c r="G12" s="65">
        <v>467.1</v>
      </c>
      <c r="H12" s="131">
        <f t="shared" si="0"/>
        <v>0.9877352505815183</v>
      </c>
    </row>
    <row r="13" spans="2:8" s="44" customFormat="1" ht="55.5" customHeight="1">
      <c r="B13" s="177" t="s">
        <v>73</v>
      </c>
      <c r="C13" s="177"/>
      <c r="D13" s="177"/>
      <c r="E13" s="61" t="s">
        <v>74</v>
      </c>
      <c r="F13" s="62">
        <f>SUM(F14)</f>
        <v>255.2</v>
      </c>
      <c r="G13" s="62">
        <f>SUM(G14)</f>
        <v>255</v>
      </c>
      <c r="H13" s="131">
        <f t="shared" si="0"/>
        <v>0.9992163009404389</v>
      </c>
    </row>
    <row r="14" spans="2:8" s="44" customFormat="1" ht="70.5" customHeight="1">
      <c r="B14" s="178" t="s">
        <v>198</v>
      </c>
      <c r="C14" s="178"/>
      <c r="D14" s="178"/>
      <c r="E14" s="64" t="s">
        <v>75</v>
      </c>
      <c r="F14" s="65">
        <v>255.2</v>
      </c>
      <c r="G14" s="65">
        <v>255</v>
      </c>
      <c r="H14" s="128">
        <f>SUM(G14/F14)</f>
        <v>0.9992163009404389</v>
      </c>
    </row>
    <row r="15" spans="2:8" ht="27" customHeight="1">
      <c r="B15" s="196" t="s">
        <v>76</v>
      </c>
      <c r="C15" s="197"/>
      <c r="D15" s="198"/>
      <c r="E15" s="61" t="s">
        <v>77</v>
      </c>
      <c r="F15" s="62">
        <v>129690.7</v>
      </c>
      <c r="G15" s="62">
        <f>SUM(G16+G17+G18)</f>
        <v>129053.1</v>
      </c>
      <c r="H15" s="131">
        <f t="shared" si="0"/>
        <v>0.9950836875735886</v>
      </c>
    </row>
    <row r="16" spans="2:8" ht="14.25" customHeight="1">
      <c r="B16" s="170" t="s">
        <v>78</v>
      </c>
      <c r="C16" s="207"/>
      <c r="D16" s="208"/>
      <c r="E16" s="64" t="s">
        <v>79</v>
      </c>
      <c r="F16" s="65">
        <v>1947.6</v>
      </c>
      <c r="G16" s="65">
        <v>1947.5</v>
      </c>
      <c r="H16" s="131">
        <f t="shared" si="0"/>
        <v>0.9999486547545697</v>
      </c>
    </row>
    <row r="17" spans="2:8" s="45" customFormat="1" ht="27.75" customHeight="1">
      <c r="B17" s="170" t="s">
        <v>80</v>
      </c>
      <c r="C17" s="207"/>
      <c r="D17" s="208"/>
      <c r="E17" s="64" t="s">
        <v>81</v>
      </c>
      <c r="F17" s="65">
        <v>127721.1</v>
      </c>
      <c r="G17" s="65">
        <v>127083.6</v>
      </c>
      <c r="H17" s="131">
        <f t="shared" si="0"/>
        <v>0.995008655578444</v>
      </c>
    </row>
    <row r="18" spans="2:8" s="44" customFormat="1" ht="29.25" customHeight="1">
      <c r="B18" s="178" t="s">
        <v>82</v>
      </c>
      <c r="C18" s="178"/>
      <c r="D18" s="178"/>
      <c r="E18" s="64" t="s">
        <v>83</v>
      </c>
      <c r="F18" s="65">
        <v>22</v>
      </c>
      <c r="G18" s="65">
        <v>22</v>
      </c>
      <c r="H18" s="131">
        <f t="shared" si="0"/>
        <v>1</v>
      </c>
    </row>
    <row r="19" spans="2:8" s="45" customFormat="1" ht="27.75" customHeight="1">
      <c r="B19" s="209" t="s">
        <v>86</v>
      </c>
      <c r="C19" s="210"/>
      <c r="D19" s="211"/>
      <c r="E19" s="79" t="s">
        <v>87</v>
      </c>
      <c r="F19" s="67">
        <f>F20</f>
        <v>170556.6</v>
      </c>
      <c r="G19" s="67">
        <f>G20</f>
        <v>169752.2</v>
      </c>
      <c r="H19" s="131">
        <f t="shared" si="0"/>
        <v>0.995283677090186</v>
      </c>
    </row>
    <row r="20" spans="2:8" s="44" customFormat="1" ht="17.25" customHeight="1">
      <c r="B20" s="212" t="s">
        <v>88</v>
      </c>
      <c r="C20" s="213"/>
      <c r="D20" s="214"/>
      <c r="E20" s="81" t="s">
        <v>89</v>
      </c>
      <c r="F20" s="66">
        <v>170556.6</v>
      </c>
      <c r="G20" s="66">
        <v>169752.2</v>
      </c>
      <c r="H20" s="131">
        <f t="shared" si="0"/>
        <v>0.995283677090186</v>
      </c>
    </row>
    <row r="21" spans="2:8" ht="26.25" customHeight="1">
      <c r="B21" s="215" t="s">
        <v>256</v>
      </c>
      <c r="C21" s="216"/>
      <c r="D21" s="217"/>
      <c r="E21" s="79" t="s">
        <v>220</v>
      </c>
      <c r="F21" s="62">
        <f>SUM(F22)</f>
        <v>582</v>
      </c>
      <c r="G21" s="97">
        <f>SUM(G22)</f>
        <v>582</v>
      </c>
      <c r="H21" s="131">
        <f t="shared" si="0"/>
        <v>1</v>
      </c>
    </row>
    <row r="22" spans="2:8" ht="27.75" customHeight="1">
      <c r="B22" s="161" t="s">
        <v>221</v>
      </c>
      <c r="C22" s="162"/>
      <c r="D22" s="163"/>
      <c r="E22" s="81" t="s">
        <v>219</v>
      </c>
      <c r="F22" s="65">
        <v>582</v>
      </c>
      <c r="G22" s="75">
        <v>582</v>
      </c>
      <c r="H22" s="131">
        <f t="shared" si="0"/>
        <v>1</v>
      </c>
    </row>
    <row r="23" spans="2:8" ht="15" customHeight="1">
      <c r="B23" s="196" t="s">
        <v>57</v>
      </c>
      <c r="C23" s="197"/>
      <c r="D23" s="198"/>
      <c r="E23" s="61" t="s">
        <v>58</v>
      </c>
      <c r="F23" s="62">
        <f>SUM(F24+F25+F26)</f>
        <v>8413.5</v>
      </c>
      <c r="G23" s="62">
        <f>SUM(G24+G25+G26)</f>
        <v>8413.4</v>
      </c>
      <c r="H23" s="131">
        <f t="shared" si="0"/>
        <v>0.9999881143400486</v>
      </c>
    </row>
    <row r="24" spans="2:8" ht="47.25" customHeight="1">
      <c r="B24" s="170" t="s">
        <v>59</v>
      </c>
      <c r="C24" s="171"/>
      <c r="D24" s="172"/>
      <c r="E24" s="64" t="s">
        <v>60</v>
      </c>
      <c r="F24" s="65">
        <v>108.9</v>
      </c>
      <c r="G24" s="65">
        <v>108.8</v>
      </c>
      <c r="H24" s="131">
        <f t="shared" si="0"/>
        <v>0.9990817263544536</v>
      </c>
    </row>
    <row r="25" spans="2:8" ht="17.25" customHeight="1">
      <c r="B25" s="170" t="s">
        <v>95</v>
      </c>
      <c r="C25" s="171"/>
      <c r="D25" s="172"/>
      <c r="E25" s="64" t="s">
        <v>96</v>
      </c>
      <c r="F25" s="65">
        <v>8116.6</v>
      </c>
      <c r="G25" s="65">
        <v>8116.6</v>
      </c>
      <c r="H25" s="131">
        <f t="shared" si="0"/>
        <v>1</v>
      </c>
    </row>
    <row r="26" spans="2:8" s="44" customFormat="1" ht="30.75" customHeight="1">
      <c r="B26" s="170" t="s">
        <v>99</v>
      </c>
      <c r="C26" s="171"/>
      <c r="D26" s="172"/>
      <c r="E26" s="64" t="s">
        <v>100</v>
      </c>
      <c r="F26" s="65">
        <v>188</v>
      </c>
      <c r="G26" s="65">
        <v>188</v>
      </c>
      <c r="H26" s="131">
        <f t="shared" si="0"/>
        <v>1</v>
      </c>
    </row>
    <row r="27" spans="2:8" ht="29.25" customHeight="1">
      <c r="B27" s="177" t="s">
        <v>105</v>
      </c>
      <c r="C27" s="177"/>
      <c r="D27" s="177"/>
      <c r="E27" s="61" t="s">
        <v>106</v>
      </c>
      <c r="F27" s="62">
        <f>SUM(F28+F29)</f>
        <v>40534.899999999994</v>
      </c>
      <c r="G27" s="62">
        <f>SUM(G28+G29)</f>
        <v>40252.8</v>
      </c>
      <c r="H27" s="131">
        <f t="shared" si="0"/>
        <v>0.99304056504395</v>
      </c>
    </row>
    <row r="28" spans="2:8" ht="16.5" customHeight="1">
      <c r="B28" s="178" t="s">
        <v>107</v>
      </c>
      <c r="C28" s="178"/>
      <c r="D28" s="178"/>
      <c r="E28" s="64" t="s">
        <v>108</v>
      </c>
      <c r="F28" s="65">
        <v>24041.3</v>
      </c>
      <c r="G28" s="65">
        <v>23856.3</v>
      </c>
      <c r="H28" s="131">
        <f t="shared" si="0"/>
        <v>0.9923049086363882</v>
      </c>
    </row>
    <row r="29" spans="2:8" ht="33" customHeight="1">
      <c r="B29" s="170" t="s">
        <v>109</v>
      </c>
      <c r="C29" s="171"/>
      <c r="D29" s="172"/>
      <c r="E29" s="64" t="s">
        <v>110</v>
      </c>
      <c r="F29" s="65">
        <v>16493.6</v>
      </c>
      <c r="G29" s="65">
        <v>16396.5</v>
      </c>
      <c r="H29" s="131">
        <f t="shared" si="0"/>
        <v>0.9941128680215358</v>
      </c>
    </row>
    <row r="30" spans="2:8" s="44" customFormat="1" ht="18" customHeight="1">
      <c r="B30" s="196" t="s">
        <v>113</v>
      </c>
      <c r="C30" s="197"/>
      <c r="D30" s="198"/>
      <c r="E30" s="60">
        <v>1000</v>
      </c>
      <c r="F30" s="62">
        <f>SUM(F31+F33+F32)</f>
        <v>32278.4</v>
      </c>
      <c r="G30" s="62">
        <f>SUM(G31+G33+G32)</f>
        <v>32125.7</v>
      </c>
      <c r="H30" s="131">
        <f t="shared" si="0"/>
        <v>0.9952692822444731</v>
      </c>
    </row>
    <row r="31" spans="2:8" ht="16.5" customHeight="1">
      <c r="B31" s="170" t="s">
        <v>114</v>
      </c>
      <c r="C31" s="171"/>
      <c r="D31" s="172"/>
      <c r="E31" s="63">
        <v>1001</v>
      </c>
      <c r="F31" s="65">
        <v>2163.8</v>
      </c>
      <c r="G31" s="65">
        <v>2163.1</v>
      </c>
      <c r="H31" s="131">
        <f t="shared" si="0"/>
        <v>0.9996764950549957</v>
      </c>
    </row>
    <row r="32" spans="2:8" s="44" customFormat="1" ht="13.5" customHeight="1">
      <c r="B32" s="170" t="s">
        <v>119</v>
      </c>
      <c r="C32" s="171"/>
      <c r="D32" s="172"/>
      <c r="E32" s="63">
        <v>1003</v>
      </c>
      <c r="F32" s="65">
        <v>1434.4</v>
      </c>
      <c r="G32" s="65">
        <v>1433.9</v>
      </c>
      <c r="H32" s="131">
        <f t="shared" si="0"/>
        <v>0.9996514221974344</v>
      </c>
    </row>
    <row r="33" spans="2:8" s="44" customFormat="1" ht="15" customHeight="1">
      <c r="B33" s="170" t="s">
        <v>121</v>
      </c>
      <c r="C33" s="171"/>
      <c r="D33" s="172"/>
      <c r="E33" s="63">
        <v>1004</v>
      </c>
      <c r="F33" s="65">
        <v>28680.2</v>
      </c>
      <c r="G33" s="65">
        <v>28528.7</v>
      </c>
      <c r="H33" s="131">
        <f t="shared" si="0"/>
        <v>0.9947176100585072</v>
      </c>
    </row>
    <row r="34" spans="2:8" ht="30" customHeight="1">
      <c r="B34" s="177" t="s">
        <v>124</v>
      </c>
      <c r="C34" s="177"/>
      <c r="D34" s="177"/>
      <c r="E34" s="61" t="s">
        <v>125</v>
      </c>
      <c r="F34" s="62">
        <f>SUM(F35)</f>
        <v>29795.6</v>
      </c>
      <c r="G34" s="62">
        <f>SUM(G35)</f>
        <v>29322.5</v>
      </c>
      <c r="H34" s="131">
        <f t="shared" si="0"/>
        <v>0.9841218166440683</v>
      </c>
    </row>
    <row r="35" spans="2:8" ht="17.25" customHeight="1">
      <c r="B35" s="170" t="s">
        <v>126</v>
      </c>
      <c r="C35" s="171"/>
      <c r="D35" s="172"/>
      <c r="E35" s="64" t="s">
        <v>127</v>
      </c>
      <c r="F35" s="65">
        <v>29795.6</v>
      </c>
      <c r="G35" s="65">
        <v>29322.5</v>
      </c>
      <c r="H35" s="131">
        <f t="shared" si="0"/>
        <v>0.9841218166440683</v>
      </c>
    </row>
    <row r="36" spans="2:8" ht="30.75" customHeight="1">
      <c r="B36" s="196" t="s">
        <v>129</v>
      </c>
      <c r="C36" s="197"/>
      <c r="D36" s="198"/>
      <c r="E36" s="60">
        <v>1200</v>
      </c>
      <c r="F36" s="62">
        <f>SUM(F37+F38)</f>
        <v>11300.3</v>
      </c>
      <c r="G36" s="62">
        <f>SUM(G37+G38)</f>
        <v>11262.7</v>
      </c>
      <c r="H36" s="131">
        <f t="shared" si="0"/>
        <v>0.9966726547082823</v>
      </c>
    </row>
    <row r="37" spans="2:8" ht="33" customHeight="1">
      <c r="B37" s="220" t="s">
        <v>130</v>
      </c>
      <c r="C37" s="221"/>
      <c r="D37" s="222"/>
      <c r="E37" s="64" t="s">
        <v>131</v>
      </c>
      <c r="F37" s="65">
        <v>2487.8</v>
      </c>
      <c r="G37" s="65">
        <v>2458</v>
      </c>
      <c r="H37" s="131">
        <f t="shared" si="0"/>
        <v>0.9880215451402845</v>
      </c>
    </row>
    <row r="38" spans="2:8" s="46" customFormat="1" ht="33" customHeight="1">
      <c r="B38" s="170" t="s">
        <v>132</v>
      </c>
      <c r="C38" s="171"/>
      <c r="D38" s="172"/>
      <c r="E38" s="64" t="s">
        <v>133</v>
      </c>
      <c r="F38" s="65">
        <v>8812.5</v>
      </c>
      <c r="G38" s="65">
        <v>8804.7</v>
      </c>
      <c r="H38" s="131">
        <f t="shared" si="0"/>
        <v>0.9991148936170213</v>
      </c>
    </row>
    <row r="39" spans="2:8" ht="15" customHeight="1">
      <c r="B39" s="219" t="s">
        <v>177</v>
      </c>
      <c r="C39" s="219"/>
      <c r="D39" s="219"/>
      <c r="E39" s="61"/>
      <c r="F39" s="62">
        <f>SUM(F36+F34+F30+F27+F23+F19+F15+F13+F7+F21)</f>
        <v>478260.10000000003</v>
      </c>
      <c r="G39" s="62">
        <f>SUM(G36+G34+G30+G27+G23+G19+G15+G13+G7+G21)</f>
        <v>475216.10000000003</v>
      </c>
      <c r="H39" s="147">
        <f t="shared" si="0"/>
        <v>0.9936352624858314</v>
      </c>
    </row>
    <row r="40" spans="2:3" ht="15">
      <c r="B40" s="43"/>
      <c r="C40" s="43"/>
    </row>
    <row r="41" spans="2:3" ht="15">
      <c r="B41" s="43"/>
      <c r="C41" s="43"/>
    </row>
    <row r="42" spans="2:6" ht="15">
      <c r="B42" s="85"/>
      <c r="C42" s="85"/>
      <c r="D42" s="85"/>
      <c r="E42" s="85"/>
      <c r="F42" s="86"/>
    </row>
    <row r="43" spans="2:8" ht="15">
      <c r="B43" s="43"/>
      <c r="C43" s="43"/>
      <c r="F43" s="87"/>
      <c r="G43" s="87"/>
      <c r="H43" s="87"/>
    </row>
    <row r="44" spans="2:4" ht="15">
      <c r="B44" s="43"/>
      <c r="C44" s="43"/>
      <c r="D44" s="88"/>
    </row>
    <row r="45" spans="2:4" ht="15">
      <c r="B45" s="43"/>
      <c r="C45" s="43"/>
      <c r="D45" s="89"/>
    </row>
    <row r="46" spans="2:4" ht="15">
      <c r="B46" s="43"/>
      <c r="C46" s="43"/>
      <c r="D46" s="89"/>
    </row>
    <row r="47" spans="2:4" ht="15">
      <c r="B47" s="43"/>
      <c r="C47" s="43"/>
      <c r="D47" s="89"/>
    </row>
    <row r="48" spans="2:3" ht="15">
      <c r="B48" s="43"/>
      <c r="C48" s="43"/>
    </row>
    <row r="49" spans="2:3" ht="15">
      <c r="B49" s="43"/>
      <c r="C49" s="43"/>
    </row>
    <row r="50" spans="2:3" ht="15">
      <c r="B50" s="43"/>
      <c r="C50" s="43"/>
    </row>
    <row r="51" spans="2:3" ht="15">
      <c r="B51" s="43"/>
      <c r="C51" s="43"/>
    </row>
    <row r="52" spans="2:3" ht="15">
      <c r="B52" s="43"/>
      <c r="C52" s="43"/>
    </row>
    <row r="53" spans="2:3" ht="15">
      <c r="B53" s="43"/>
      <c r="C53" s="43"/>
    </row>
    <row r="54" spans="2:3" ht="15">
      <c r="B54" s="43"/>
      <c r="C54" s="43"/>
    </row>
  </sheetData>
  <sheetProtection/>
  <autoFilter ref="E6:E39"/>
  <mergeCells count="41">
    <mergeCell ref="B1:H1"/>
    <mergeCell ref="B13:D13"/>
    <mergeCell ref="B12:D12"/>
    <mergeCell ref="B11:D11"/>
    <mergeCell ref="B10:D10"/>
    <mergeCell ref="B26:D26"/>
    <mergeCell ref="B3:H3"/>
    <mergeCell ref="B9:D9"/>
    <mergeCell ref="B7:D7"/>
    <mergeCell ref="B20:D20"/>
    <mergeCell ref="F4:H4"/>
    <mergeCell ref="E5:E6"/>
    <mergeCell ref="F5:F6"/>
    <mergeCell ref="B39:D39"/>
    <mergeCell ref="B35:D35"/>
    <mergeCell ref="B38:D38"/>
    <mergeCell ref="B33:D33"/>
    <mergeCell ref="B34:D34"/>
    <mergeCell ref="B14:D14"/>
    <mergeCell ref="B31:D31"/>
    <mergeCell ref="B23:D23"/>
    <mergeCell ref="B28:D28"/>
    <mergeCell ref="B22:D22"/>
    <mergeCell ref="H5:H6"/>
    <mergeCell ref="B27:D27"/>
    <mergeCell ref="B16:D16"/>
    <mergeCell ref="B19:D19"/>
    <mergeCell ref="B25:D25"/>
    <mergeCell ref="B15:D15"/>
    <mergeCell ref="B8:D8"/>
    <mergeCell ref="G5:G6"/>
    <mergeCell ref="B24:D24"/>
    <mergeCell ref="B21:D21"/>
    <mergeCell ref="B37:D37"/>
    <mergeCell ref="B32:D32"/>
    <mergeCell ref="B5:D6"/>
    <mergeCell ref="B17:D17"/>
    <mergeCell ref="B18:D18"/>
    <mergeCell ref="B29:D29"/>
    <mergeCell ref="B30:D30"/>
    <mergeCell ref="B36:D36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4.7109375" style="1" customWidth="1"/>
    <col min="2" max="2" width="24.8515625" style="1" customWidth="1"/>
    <col min="3" max="3" width="33.57421875" style="1" customWidth="1"/>
    <col min="4" max="4" width="10.140625" style="1" customWidth="1"/>
    <col min="5" max="5" width="10.28125" style="1" customWidth="1"/>
    <col min="6" max="6" width="9.421875" style="1" customWidth="1"/>
    <col min="7" max="16384" width="9.140625" style="1" customWidth="1"/>
  </cols>
  <sheetData>
    <row r="1" spans="3:6" ht="13.5">
      <c r="C1" s="156" t="s">
        <v>281</v>
      </c>
      <c r="D1" s="156"/>
      <c r="E1" s="156"/>
      <c r="F1" s="156"/>
    </row>
    <row r="2" spans="3:6" ht="14.25" customHeight="1">
      <c r="C2" s="156" t="s">
        <v>296</v>
      </c>
      <c r="D2" s="156"/>
      <c r="E2" s="156"/>
      <c r="F2" s="156"/>
    </row>
    <row r="3" spans="4:6" ht="12" customHeight="1">
      <c r="D3" s="122"/>
      <c r="E3" s="122"/>
      <c r="F3" s="122"/>
    </row>
    <row r="4" spans="2:6" ht="14.25">
      <c r="B4" s="226" t="s">
        <v>282</v>
      </c>
      <c r="C4" s="227"/>
      <c r="D4" s="227"/>
      <c r="E4" s="227"/>
      <c r="F4" s="227"/>
    </row>
    <row r="5" spans="2:6" ht="14.25">
      <c r="B5" s="226" t="s">
        <v>289</v>
      </c>
      <c r="C5" s="227"/>
      <c r="D5" s="227"/>
      <c r="E5" s="227"/>
      <c r="F5" s="227"/>
    </row>
    <row r="6" spans="2:6" ht="13.5">
      <c r="B6" s="226" t="s">
        <v>283</v>
      </c>
      <c r="C6" s="226"/>
      <c r="D6" s="226"/>
      <c r="E6" s="226"/>
      <c r="F6" s="226"/>
    </row>
    <row r="7" spans="2:6" ht="14.25">
      <c r="B7" s="132"/>
      <c r="C7"/>
      <c r="D7"/>
      <c r="E7" s="235"/>
      <c r="F7" s="235"/>
    </row>
    <row r="8" spans="2:6" ht="13.5">
      <c r="B8" s="230" t="s">
        <v>9</v>
      </c>
      <c r="C8" s="230" t="s">
        <v>34</v>
      </c>
      <c r="D8" s="231" t="s">
        <v>288</v>
      </c>
      <c r="E8" s="233" t="s">
        <v>269</v>
      </c>
      <c r="F8" s="233" t="s">
        <v>278</v>
      </c>
    </row>
    <row r="9" spans="2:6" ht="60" customHeight="1">
      <c r="B9" s="230"/>
      <c r="C9" s="230"/>
      <c r="D9" s="232"/>
      <c r="E9" s="234"/>
      <c r="F9" s="234"/>
    </row>
    <row r="10" spans="2:6" ht="42" customHeight="1">
      <c r="B10" s="133" t="s">
        <v>178</v>
      </c>
      <c r="C10" s="133" t="s">
        <v>179</v>
      </c>
      <c r="D10" s="145">
        <f>D11</f>
        <v>31344.79999999999</v>
      </c>
      <c r="E10" s="146">
        <f>E11</f>
        <v>28206.5</v>
      </c>
      <c r="F10" s="143">
        <v>0</v>
      </c>
    </row>
    <row r="11" spans="2:6" ht="21" customHeight="1">
      <c r="B11" s="238" t="s">
        <v>180</v>
      </c>
      <c r="C11" s="238" t="s">
        <v>284</v>
      </c>
      <c r="D11" s="239">
        <f>D17+D13</f>
        <v>31344.79999999999</v>
      </c>
      <c r="E11" s="240">
        <f>E17+E13</f>
        <v>28206.5</v>
      </c>
      <c r="F11" s="228">
        <v>0</v>
      </c>
    </row>
    <row r="12" spans="2:6" ht="10.5" customHeight="1">
      <c r="B12" s="238"/>
      <c r="C12" s="238"/>
      <c r="D12" s="239"/>
      <c r="E12" s="240"/>
      <c r="F12" s="229"/>
    </row>
    <row r="13" spans="2:6" ht="30" customHeight="1">
      <c r="B13" s="135" t="s">
        <v>181</v>
      </c>
      <c r="C13" s="135" t="s">
        <v>182</v>
      </c>
      <c r="D13" s="134">
        <f aca="true" t="shared" si="0" ref="D13:E15">D14</f>
        <v>-446915.30000000005</v>
      </c>
      <c r="E13" s="136">
        <f t="shared" si="0"/>
        <v>-447009.60000000003</v>
      </c>
      <c r="F13" s="143">
        <f aca="true" t="shared" si="1" ref="F13:F20">SUM(E13/D13*100%)</f>
        <v>1.0002110019504815</v>
      </c>
    </row>
    <row r="14" spans="2:6" ht="31.5" customHeight="1">
      <c r="B14" s="137" t="s">
        <v>183</v>
      </c>
      <c r="C14" s="137" t="s">
        <v>184</v>
      </c>
      <c r="D14" s="138">
        <f t="shared" si="0"/>
        <v>-446915.30000000005</v>
      </c>
      <c r="E14" s="139">
        <f t="shared" si="0"/>
        <v>-447009.60000000003</v>
      </c>
      <c r="F14" s="144">
        <f t="shared" si="1"/>
        <v>1.0002110019504815</v>
      </c>
    </row>
    <row r="15" spans="2:6" ht="30" customHeight="1">
      <c r="B15" s="137" t="s">
        <v>185</v>
      </c>
      <c r="C15" s="137" t="s">
        <v>186</v>
      </c>
      <c r="D15" s="138">
        <f t="shared" si="0"/>
        <v>-446915.30000000005</v>
      </c>
      <c r="E15" s="139">
        <f>E16</f>
        <v>-447009.60000000003</v>
      </c>
      <c r="F15" s="144">
        <f t="shared" si="1"/>
        <v>1.0002110019504815</v>
      </c>
    </row>
    <row r="16" spans="2:6" ht="70.5" customHeight="1">
      <c r="B16" s="137" t="s">
        <v>187</v>
      </c>
      <c r="C16" s="137" t="s">
        <v>285</v>
      </c>
      <c r="D16" s="138">
        <f>-SUM('показатели доходов'!D52)</f>
        <v>-446915.30000000005</v>
      </c>
      <c r="E16" s="139">
        <f>-SUM('показатели доходов'!E52)</f>
        <v>-447009.60000000003</v>
      </c>
      <c r="F16" s="144">
        <f t="shared" si="1"/>
        <v>1.0002110019504815</v>
      </c>
    </row>
    <row r="17" spans="2:6" ht="29.25" customHeight="1">
      <c r="B17" s="135" t="s">
        <v>188</v>
      </c>
      <c r="C17" s="135" t="s">
        <v>189</v>
      </c>
      <c r="D17" s="134">
        <f>SUM(D18)</f>
        <v>478260.10000000003</v>
      </c>
      <c r="E17" s="134">
        <f>E18</f>
        <v>475216.10000000003</v>
      </c>
      <c r="F17" s="143">
        <f t="shared" si="1"/>
        <v>0.9936352624858314</v>
      </c>
    </row>
    <row r="18" spans="2:6" ht="32.25" customHeight="1">
      <c r="B18" s="137" t="s">
        <v>190</v>
      </c>
      <c r="C18" s="137" t="s">
        <v>191</v>
      </c>
      <c r="D18" s="138">
        <f>SUM(D19)</f>
        <v>478260.10000000003</v>
      </c>
      <c r="E18" s="138">
        <f>E19</f>
        <v>475216.10000000003</v>
      </c>
      <c r="F18" s="144">
        <f t="shared" si="1"/>
        <v>0.9936352624858314</v>
      </c>
    </row>
    <row r="19" spans="2:6" ht="31.5" customHeight="1">
      <c r="B19" s="137" t="s">
        <v>192</v>
      </c>
      <c r="C19" s="137" t="s">
        <v>193</v>
      </c>
      <c r="D19" s="138">
        <f>SUM(D20)</f>
        <v>478260.10000000003</v>
      </c>
      <c r="E19" s="138">
        <f>E20</f>
        <v>475216.10000000003</v>
      </c>
      <c r="F19" s="144">
        <f t="shared" si="1"/>
        <v>0.9936352624858314</v>
      </c>
    </row>
    <row r="20" spans="2:6" ht="69.75" customHeight="1">
      <c r="B20" s="137" t="s">
        <v>194</v>
      </c>
      <c r="C20" s="137" t="s">
        <v>286</v>
      </c>
      <c r="D20" s="138">
        <f>SUM('показатели расходов вср'!I173)</f>
        <v>478260.10000000003</v>
      </c>
      <c r="E20" s="139">
        <f>SUM('показатели расходов вср'!J173)</f>
        <v>475216.10000000003</v>
      </c>
      <c r="F20" s="144">
        <f t="shared" si="1"/>
        <v>0.9936352624858314</v>
      </c>
    </row>
    <row r="21" spans="2:6" ht="48.75" customHeight="1">
      <c r="B21" s="137"/>
      <c r="C21" s="137" t="s">
        <v>287</v>
      </c>
      <c r="D21" s="140">
        <f>D10</f>
        <v>31344.79999999999</v>
      </c>
      <c r="E21" s="140">
        <f>E10</f>
        <v>28206.5</v>
      </c>
      <c r="F21" s="144">
        <v>0</v>
      </c>
    </row>
    <row r="22" spans="2:4" ht="18">
      <c r="B22" s="141" t="s">
        <v>0</v>
      </c>
      <c r="C22"/>
      <c r="D22"/>
    </row>
    <row r="23" spans="2:6" ht="13.5">
      <c r="B23" s="241"/>
      <c r="C23" s="241"/>
      <c r="D23" s="241"/>
      <c r="E23" s="241"/>
      <c r="F23" s="241"/>
    </row>
    <row r="24" ht="13.5">
      <c r="B24" s="142"/>
    </row>
    <row r="25" spans="2:3" ht="14.25">
      <c r="B25" s="236"/>
      <c r="C25" s="237"/>
    </row>
  </sheetData>
  <sheetProtection/>
  <mergeCells count="18">
    <mergeCell ref="E7:F7"/>
    <mergeCell ref="B25:C25"/>
    <mergeCell ref="B11:B12"/>
    <mergeCell ref="C11:C12"/>
    <mergeCell ref="D11:D12"/>
    <mergeCell ref="E11:E12"/>
    <mergeCell ref="B23:F23"/>
    <mergeCell ref="F8:F9"/>
    <mergeCell ref="C1:F1"/>
    <mergeCell ref="C2:F2"/>
    <mergeCell ref="B4:F4"/>
    <mergeCell ref="B5:F5"/>
    <mergeCell ref="B6:F6"/>
    <mergeCell ref="F11:F12"/>
    <mergeCell ref="B8:B9"/>
    <mergeCell ref="C8:C9"/>
    <mergeCell ref="D8:D9"/>
    <mergeCell ref="E8:E9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2024-04-22T15:38:54Z</dcterms:modified>
  <cp:category/>
  <cp:version/>
  <cp:contentType/>
  <cp:contentStatus/>
</cp:coreProperties>
</file>